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4720" windowHeight="12345" firstSheet="1" activeTab="6"/>
  </bookViews>
  <sheets>
    <sheet name="Analisis de la condicion del eq" sheetId="3" r:id="rId1"/>
    <sheet name="tabla de clasificacion TPM" sheetId="1" r:id="rId2"/>
    <sheet name="Hoja de calificacion" sheetId="2" r:id="rId3"/>
    <sheet name="Record de oportunidades TPM" sheetId="4" r:id="rId4"/>
    <sheet name="Establecimiento de estandares" sheetId="11" r:id="rId5"/>
    <sheet name="Leccion de un punto" sheetId="6" r:id="rId6"/>
    <sheet name="OEE" sheetId="5" r:id="rId7"/>
    <sheet name="Implementacion para mejorar" sheetId="12" r:id="rId8"/>
    <sheet name="Diario TPM del operador" sheetId="8" r:id="rId9"/>
    <sheet name="L.critica de partes de repuesto" sheetId="9" r:id="rId10"/>
    <sheet name="Mantenimiento Planeado" sheetId="10" r:id="rId11"/>
    <sheet name="A. de la historia de fallas" sheetId="7" r:id="rId12"/>
    <sheet name="Partes de repuestos" sheetId="13" r:id="rId13"/>
    <sheet name="Cicyt" sheetId="14" r:id="rId14"/>
  </sheets>
  <definedNames>
    <definedName name="_xlnm.Print_Area" localSheetId="0">'Analisis de la condicion del eq'!$C$2:$J$23</definedName>
    <definedName name="_xlnm.Print_Area" localSheetId="8">'Diario TPM del operador'!$D$2:$L$45</definedName>
    <definedName name="_xlnm.Print_Area" localSheetId="4">'Establecimiento de estandares'!$B$2:$H$13</definedName>
    <definedName name="_xlnm.Print_Area" localSheetId="2">'Hoja de calificacion'!$C$2:$J$32</definedName>
    <definedName name="_xlnm.Print_Area" localSheetId="7">'Implementacion para mejorar'!$C$4:$I$18</definedName>
    <definedName name="_xlnm.Print_Area" localSheetId="9">'L.critica de partes de repuesto'!$B$1:$K$21</definedName>
    <definedName name="_xlnm.Print_Area" localSheetId="5">'Leccion de un punto'!$B$2:$M$26</definedName>
    <definedName name="_xlnm.Print_Area" localSheetId="10">'Mantenimiento Planeado'!$B$1:$K$42</definedName>
    <definedName name="_xlnm.Print_Area" localSheetId="6">OEE!$B$2:$Q$25</definedName>
    <definedName name="_xlnm.Print_Area" localSheetId="12">'Partes de repuestos'!$B$2:$F$16</definedName>
    <definedName name="_xlnm.Print_Area" localSheetId="3">'Record de oportunidades TPM'!$B$2:$I$30</definedName>
    <definedName name="_xlnm.Print_Area" localSheetId="1">'tabla de clasificacion TPM'!$B$2:$E$28</definedName>
  </definedNames>
  <calcPr calcId="125725"/>
</workbook>
</file>

<file path=xl/calcChain.xml><?xml version="1.0" encoding="utf-8"?>
<calcChain xmlns="http://schemas.openxmlformats.org/spreadsheetml/2006/main">
  <c r="K27" i="5"/>
  <c r="L27"/>
  <c r="M27"/>
  <c r="N27"/>
  <c r="N25"/>
  <c r="N24"/>
  <c r="I18" i="9"/>
  <c r="K62" i="5"/>
  <c r="I57"/>
  <c r="I59" s="1"/>
  <c r="I10" i="9"/>
  <c r="I13"/>
  <c r="I15"/>
  <c r="I16"/>
  <c r="I17"/>
  <c r="I7"/>
  <c r="M36" i="6"/>
  <c r="M37" s="1"/>
  <c r="M38" s="1"/>
  <c r="M39" s="1"/>
  <c r="L36"/>
  <c r="L37" s="1"/>
  <c r="L38" s="1"/>
  <c r="L39" s="1"/>
  <c r="K36"/>
  <c r="K37" s="1"/>
  <c r="K38" s="1"/>
  <c r="K39" s="1"/>
  <c r="J36"/>
  <c r="J37"/>
  <c r="J38" s="1"/>
  <c r="C7" i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G36" i="6"/>
  <c r="G37" s="1"/>
  <c r="G38" s="1"/>
  <c r="G39" s="1"/>
  <c r="D34" i="1"/>
  <c r="F7" i="9"/>
  <c r="J11" i="7"/>
  <c r="D8"/>
  <c r="E6" s="1"/>
  <c r="D40" i="6"/>
  <c r="D41" s="1"/>
  <c r="O22" i="5"/>
  <c r="P22"/>
  <c r="I44" s="1"/>
  <c r="Q22"/>
  <c r="L22"/>
  <c r="M22"/>
  <c r="N22"/>
  <c r="F43" s="1"/>
  <c r="K22"/>
  <c r="G43" s="1"/>
  <c r="G22"/>
  <c r="H22"/>
  <c r="H44" s="1"/>
  <c r="S42" s="1"/>
  <c r="B11" i="4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E7" i="2"/>
  <c r="E8" s="1"/>
  <c r="L63" i="5" l="1"/>
  <c r="L64" s="1"/>
  <c r="I60"/>
  <c r="I64"/>
  <c r="L65" s="1"/>
  <c r="I62" s="1"/>
  <c r="S43"/>
  <c r="E4" i="7"/>
  <c r="J39" i="6"/>
  <c r="S41" i="5"/>
  <c r="H79"/>
  <c r="H80"/>
  <c r="H78"/>
  <c r="S40"/>
  <c r="I68" l="1"/>
  <c r="I65"/>
  <c r="I70"/>
  <c r="S39" s="1"/>
</calcChain>
</file>

<file path=xl/sharedStrings.xml><?xml version="1.0" encoding="utf-8"?>
<sst xmlns="http://schemas.openxmlformats.org/spreadsheetml/2006/main" count="561" uniqueCount="390">
  <si>
    <t>ITEM</t>
  </si>
  <si>
    <t>CLASIFICACION:0(POBRE)-5(BUENO)</t>
  </si>
  <si>
    <t>CALIFICACION.</t>
  </si>
  <si>
    <t>General</t>
  </si>
  <si>
    <t>Equipo libre de suciedad,polvo, aceite en exceso,etc.</t>
  </si>
  <si>
    <t>Pernos tornillos y soporte de equipos bien ajustados.</t>
  </si>
  <si>
    <t>Toda cubierta de equipo y acceso a paneles de control es seguro.</t>
  </si>
  <si>
    <t>Electrica</t>
  </si>
  <si>
    <t>Switches, paneles y medidores estan limpios, rotulados y operables</t>
  </si>
  <si>
    <t>Medidores de temperatura operables</t>
  </si>
  <si>
    <t>Lugar de trabajo</t>
  </si>
  <si>
    <t>Herramientas en orden</t>
  </si>
  <si>
    <t>Cubiertas en su lugar y limpias</t>
  </si>
  <si>
    <t>Accesorios de seguridad limpios, en su lugar y operables.</t>
  </si>
  <si>
    <t>Piso limpio.</t>
  </si>
  <si>
    <t>Herramientas  rotuladas</t>
  </si>
  <si>
    <t>Herramientas ubicadas cerca del operador.</t>
  </si>
  <si>
    <t>Control</t>
  </si>
  <si>
    <t>Información importante del equipo actualizada y visible</t>
  </si>
  <si>
    <t>DEPARTAMENTO:</t>
  </si>
  <si>
    <t>FECHA:</t>
  </si>
  <si>
    <t>UBICACIÓN:</t>
  </si>
  <si>
    <t>MANTENIMIENTO</t>
  </si>
  <si>
    <t>MOLIENDA-LICOR DE CACAO</t>
  </si>
  <si>
    <t xml:space="preserve">ITEM </t>
  </si>
  <si>
    <t>Motor con polvo</t>
  </si>
  <si>
    <t>Lineas de enfriamiento de chaqueta sin direccionales</t>
  </si>
  <si>
    <t>Retenedores  desgastados, sucios y sin visibilidad</t>
  </si>
  <si>
    <t>Medidor de temperatura dañado</t>
  </si>
  <si>
    <t>Tapa de refinador sucia de licor de cacao</t>
  </si>
  <si>
    <t>Guantes de cuero fuera de lugar</t>
  </si>
  <si>
    <t>Licor de cacao en el suelo</t>
  </si>
  <si>
    <t xml:space="preserve">Herramientas sin etiquetar </t>
  </si>
  <si>
    <t>No hay auditoria semanal de limpieza</t>
  </si>
  <si>
    <t>Presitopa desgastada</t>
  </si>
  <si>
    <t>Rodamientos desgastados</t>
  </si>
  <si>
    <t>Tornillo sin fin desgastado</t>
  </si>
  <si>
    <t>Rodillos desgastados</t>
  </si>
  <si>
    <t>Tornillos del cabezal  flojos</t>
  </si>
  <si>
    <t>Refinador del licor de cacao.</t>
  </si>
  <si>
    <t>Fecha:</t>
  </si>
  <si>
    <t xml:space="preserve">Evaluado por : </t>
  </si>
  <si>
    <t>Grupo de trabajo TPM.</t>
  </si>
  <si>
    <t xml:space="preserve">Confiabilidad/comentarios: </t>
  </si>
  <si>
    <t>requerimiento  1500-2000 rpm.</t>
  </si>
  <si>
    <t>Buena.</t>
  </si>
  <si>
    <t xml:space="preserve">Capacidad/comentario: </t>
  </si>
  <si>
    <t xml:space="preserve">Apariencia/limpieza: </t>
  </si>
  <si>
    <t>comodidad de operación:</t>
  </si>
  <si>
    <t>seguridad/ambiente:</t>
  </si>
  <si>
    <t>regular.</t>
  </si>
  <si>
    <t>Comentarios:</t>
  </si>
  <si>
    <t>bases en U rotas  , tornillo sin fin y rodamientos desgastados</t>
  </si>
  <si>
    <t xml:space="preserve">GRUPO DE TRABAJO: </t>
  </si>
  <si>
    <t>MOLIENDA DE CACAO</t>
  </si>
  <si>
    <t xml:space="preserve">FECHA: </t>
  </si>
  <si>
    <t>persona responsable</t>
  </si>
  <si>
    <t>fecha</t>
  </si>
  <si>
    <t>Ajuste de pernos</t>
  </si>
  <si>
    <t>Reubicar objetos extraños</t>
  </si>
  <si>
    <t>Cambiar presitopa</t>
  </si>
  <si>
    <t>Cambio de rodamientos</t>
  </si>
  <si>
    <t>Chequear tornillo sin fin</t>
  </si>
  <si>
    <t>Cambiar rodillos</t>
  </si>
  <si>
    <t>Puesta de direccionales</t>
  </si>
  <si>
    <t>Cambio de retenedores</t>
  </si>
  <si>
    <t>Etiquetar herramientas</t>
  </si>
  <si>
    <t>Limpieza 5 S</t>
  </si>
  <si>
    <t>Limpieza de tapa de refinador</t>
  </si>
  <si>
    <t>Ubicación correcta de Guantes</t>
  </si>
  <si>
    <t>Limpieza del piso</t>
  </si>
  <si>
    <t>Chequear luces del area de trabajo</t>
  </si>
  <si>
    <t>Auditoria semanal de limpieza</t>
  </si>
  <si>
    <t>Operario</t>
  </si>
  <si>
    <t>operario</t>
  </si>
  <si>
    <t>electricista</t>
  </si>
  <si>
    <t>supervisores</t>
  </si>
  <si>
    <t>Personal de limpieza</t>
  </si>
  <si>
    <t>Jefe de Planta</t>
  </si>
  <si>
    <t>Cambio de medidor de temperatura dañado</t>
  </si>
  <si>
    <t>Tornillos de tapa flojos</t>
  </si>
  <si>
    <t>EQUIPO:</t>
  </si>
  <si>
    <t>REFINADOR DE LICOR DE CACAO</t>
  </si>
  <si>
    <t>OCIO Y PEQUEÑAS PARADAS</t>
  </si>
  <si>
    <t>LIMPIEZA DE TAPA</t>
  </si>
  <si>
    <t>OTROS</t>
  </si>
  <si>
    <t>FALLAS</t>
  </si>
  <si>
    <t>PRESITOPA</t>
  </si>
  <si>
    <t>AJUSTES</t>
  </si>
  <si>
    <t>ARRANQUE</t>
  </si>
  <si>
    <t>RED. DE VELOCIDAD</t>
  </si>
  <si>
    <t>DEFECTOS Y REPROCESO</t>
  </si>
  <si>
    <t>Total</t>
  </si>
  <si>
    <t>Empieza</t>
  </si>
  <si>
    <t>Termina</t>
  </si>
  <si>
    <t>TIEMPO Y CAMBIO DE AJUSTES</t>
  </si>
  <si>
    <t>OCIO Y PARADAS PEQUEÑAS</t>
  </si>
  <si>
    <t>Disponibilidad</t>
  </si>
  <si>
    <t>Produccion</t>
  </si>
  <si>
    <t>Calidad</t>
  </si>
  <si>
    <t>Tiempo de trabajo efectivo</t>
  </si>
  <si>
    <t>cambios y ajustes</t>
  </si>
  <si>
    <t>fallas</t>
  </si>
  <si>
    <t>ocio y paradas menores</t>
  </si>
  <si>
    <t>COMUNICACIÓN DE LAS MEJORES PRACTICAS.</t>
  </si>
  <si>
    <t>precio de licor de cacao</t>
  </si>
  <si>
    <t>45,36 kilos = 165,71 dolares.</t>
  </si>
  <si>
    <t>Habilidades Operador.</t>
  </si>
  <si>
    <t>Seguridad</t>
  </si>
  <si>
    <t>causas de fallas</t>
  </si>
  <si>
    <t>No. De fallas</t>
  </si>
  <si>
    <t>Lubricacion de rodamientos</t>
  </si>
  <si>
    <t xml:space="preserve">desgaste y cambio  de Presitopa </t>
  </si>
  <si>
    <t>Tornillos flojos del cabezal</t>
  </si>
  <si>
    <t>Desgaste de bandas</t>
  </si>
  <si>
    <t>Analisis de la Historia de Fallas ( Enero-Septiembre 2008)</t>
  </si>
  <si>
    <t>MAYORES FALLAS</t>
  </si>
  <si>
    <t>DEFECTOS</t>
  </si>
  <si>
    <t>%</t>
  </si>
  <si>
    <t>SOLUCION</t>
  </si>
  <si>
    <t>RETENEDORES</t>
  </si>
  <si>
    <t>desgaste y cambio de Retenedores</t>
  </si>
  <si>
    <t>Lubricacion de rodamientos-desgaste y cambio de presitopa</t>
  </si>
  <si>
    <t>Desgaste de retenedores-tornillos flojos del cabezal</t>
  </si>
  <si>
    <t>Lubricacion mensual de rodamientos y chequeo de presitopa mensual</t>
  </si>
  <si>
    <t>chequeo y cambio de retenedores y apretado de tuercas</t>
  </si>
  <si>
    <t>% de mayores fallas</t>
  </si>
  <si>
    <t>MANTENIMIENTO PREVENTIVO</t>
  </si>
  <si>
    <t>DIARIO TPM DEL OPERADOR</t>
  </si>
  <si>
    <t>MP DEL OPERADOR</t>
  </si>
  <si>
    <t>2. Chequear si los rodamientos han sido lubricados .</t>
  </si>
  <si>
    <t>NOMBRE DE LA PARTE</t>
  </si>
  <si>
    <t>DISPONIBLE</t>
  </si>
  <si>
    <t>TIEMPO DE ENTREGA</t>
  </si>
  <si>
    <t>USO</t>
  </si>
  <si>
    <t>PROVEEEDOR</t>
  </si>
  <si>
    <t>Bandas de motor</t>
  </si>
  <si>
    <t>Maquinarias Henriquez</t>
  </si>
  <si>
    <t>MANTENIMIENTO PLANEADO</t>
  </si>
  <si>
    <t>ACTIVIDADES DE MANTENIMIENTO</t>
  </si>
  <si>
    <t>FRECUENCIA U HORAS DE TRABAJO</t>
  </si>
  <si>
    <t>MENSUAL</t>
  </si>
  <si>
    <t xml:space="preserve">4 MESES </t>
  </si>
  <si>
    <t>ANUAL</t>
  </si>
  <si>
    <t xml:space="preserve">DIVIDA PARA 23 </t>
  </si>
  <si>
    <t>PARTE DEL EQUIPO</t>
  </si>
  <si>
    <t>FRECUENCIA</t>
  </si>
  <si>
    <t>TIEMPO</t>
  </si>
  <si>
    <t>RESPONSABILIDAD</t>
  </si>
  <si>
    <t>Tapa de refinador</t>
  </si>
  <si>
    <t>Rodamientos</t>
  </si>
  <si>
    <t>Pernos del cabezal</t>
  </si>
  <si>
    <t>Tornillos de tapa del refinador</t>
  </si>
  <si>
    <t>Medidor de temperatura</t>
  </si>
  <si>
    <t>Uso de franela-limpieza</t>
  </si>
  <si>
    <t>Uso de trapo-limpieza</t>
  </si>
  <si>
    <t>ajuste</t>
  </si>
  <si>
    <t>suciedad con polvo</t>
  </si>
  <si>
    <t>suciedad con licor de cacao</t>
  </si>
  <si>
    <t>desgastados</t>
  </si>
  <si>
    <t>desajustados</t>
  </si>
  <si>
    <t>dañado</t>
  </si>
  <si>
    <t>diariamente</t>
  </si>
  <si>
    <t>mensual</t>
  </si>
  <si>
    <t>Comunicación con el Dpto de mantenimiento-reemplazo</t>
  </si>
  <si>
    <t>10 minutos</t>
  </si>
  <si>
    <t>20 minutos</t>
  </si>
  <si>
    <t>30 minutos</t>
  </si>
  <si>
    <t>Dpto Mantenimiento</t>
  </si>
  <si>
    <t>PROBLEMA</t>
  </si>
  <si>
    <t>DIARIO</t>
  </si>
  <si>
    <t>Limpieza de tapa del refinador</t>
  </si>
  <si>
    <t>Ajuste de pernos en el cabezal</t>
  </si>
  <si>
    <t>Cambiar presitopa del refinador</t>
  </si>
  <si>
    <t>Cambio de rodamientos del refinador</t>
  </si>
  <si>
    <t xml:space="preserve">5 MESES </t>
  </si>
  <si>
    <t>Piezas en U dañadas</t>
  </si>
  <si>
    <t>cambiar piezas en U</t>
  </si>
  <si>
    <t>Cambio de piezas en U</t>
  </si>
  <si>
    <t>Panel de control</t>
  </si>
  <si>
    <t>objetos dentro del panel</t>
  </si>
  <si>
    <t>Cambio de rodillos con canales elicoidales</t>
  </si>
  <si>
    <t>ANEXO 1</t>
  </si>
  <si>
    <t>ANEXO 2</t>
  </si>
  <si>
    <t>Herramientas sin identificacion</t>
  </si>
  <si>
    <t>ANEXO 3</t>
  </si>
  <si>
    <t>ANEXO 4</t>
  </si>
  <si>
    <t>ANEXO 5</t>
  </si>
  <si>
    <t>ANEXO 6</t>
  </si>
  <si>
    <t>MAYORES PERDIDAS EN EL REFINADOR</t>
  </si>
  <si>
    <t xml:space="preserve">ANEXO 7 </t>
  </si>
  <si>
    <t>PLAN DE MEJORA REFINADOR</t>
  </si>
  <si>
    <t>RESUMEN DE ACCIONES A SEGUIR</t>
  </si>
  <si>
    <t>2) Lubricar rodamientos en un tiempo determinado.</t>
  </si>
  <si>
    <t>PLAN PARA MONITOREAR MEJORAS.</t>
  </si>
  <si>
    <t>2) Reuniones de operador con equipo de trabajo involucrado en las mejoras.</t>
  </si>
  <si>
    <t>ANEXO 8</t>
  </si>
  <si>
    <t>ANEXO 9</t>
  </si>
  <si>
    <t>No. DE LA PARTE</t>
  </si>
  <si>
    <t>REF-001</t>
  </si>
  <si>
    <t>REF-002</t>
  </si>
  <si>
    <t>REF-003</t>
  </si>
  <si>
    <t>REF-004</t>
  </si>
  <si>
    <t>REF-005</t>
  </si>
  <si>
    <t>REF-006</t>
  </si>
  <si>
    <t>COSTO(U$)</t>
  </si>
  <si>
    <t>Refinar licor de cacao</t>
  </si>
  <si>
    <t>Evitar que el producto salga fuera de la maquina</t>
  </si>
  <si>
    <t>Dan velocidad al motor</t>
  </si>
  <si>
    <t>Para ubicación de los rodillos</t>
  </si>
  <si>
    <t>Para retener la grasa de los rodamientos</t>
  </si>
  <si>
    <t>LISTA CRITICA DE REPUESTOS</t>
  </si>
  <si>
    <t>COSTO TOTAL No DE PARTES</t>
  </si>
  <si>
    <t>ANEXO 10</t>
  </si>
  <si>
    <t xml:space="preserve">Retenedores </t>
  </si>
  <si>
    <t xml:space="preserve">Piezas en U </t>
  </si>
  <si>
    <t xml:space="preserve">Rodillos con canales elicoidales </t>
  </si>
  <si>
    <t>Presitopa</t>
  </si>
  <si>
    <t>Medida</t>
  </si>
  <si>
    <t>Altura = 23 mm</t>
  </si>
  <si>
    <t>espesor= 19,5 mm</t>
  </si>
  <si>
    <t>interior= 11,5 mm</t>
  </si>
  <si>
    <t>longitud= 143 mm</t>
  </si>
  <si>
    <t>diametro= 25,4 mm</t>
  </si>
  <si>
    <t>trapeizodal tipo B 84</t>
  </si>
  <si>
    <t>D. Interno= 52 mm</t>
  </si>
  <si>
    <t>D. Externo= 70 mm</t>
  </si>
  <si>
    <t>Altura= 8 mm</t>
  </si>
  <si>
    <t>2312 S - NU2312</t>
  </si>
  <si>
    <t>0,5 pulgadas de espesor</t>
  </si>
  <si>
    <t>Muchas fallas en el equipo interrumpen el normal desenvolvimiento de la máquina y ocasiona retraso en la producción</t>
  </si>
  <si>
    <t>CALCULO DE EFICIENCIA</t>
  </si>
  <si>
    <t>TIEMPO TOTAL(MIN)</t>
  </si>
  <si>
    <t>TIEMPO DE PAROS PLANEADOS(MIN)</t>
  </si>
  <si>
    <t>TIEMPO DISPONIBLE(MIN)</t>
  </si>
  <si>
    <t>TIEMPO DE PAROS NO PLANEADOS(MIN)</t>
  </si>
  <si>
    <t>TIEMPO DE OPERACION(MIN)</t>
  </si>
  <si>
    <t>COD</t>
  </si>
  <si>
    <t>A</t>
  </si>
  <si>
    <t>B</t>
  </si>
  <si>
    <t>C= A - B</t>
  </si>
  <si>
    <t>D</t>
  </si>
  <si>
    <t>E= C-D</t>
  </si>
  <si>
    <t>F=E/C</t>
  </si>
  <si>
    <t>G= BUENA + K</t>
  </si>
  <si>
    <t>H</t>
  </si>
  <si>
    <t>I = E * H</t>
  </si>
  <si>
    <t>J= G/I</t>
  </si>
  <si>
    <t>K</t>
  </si>
  <si>
    <t>L= (G-K)/G</t>
  </si>
  <si>
    <t>EFICIENCIA TOTAL DEL EQUIPO</t>
  </si>
  <si>
    <t>F * J * L</t>
  </si>
  <si>
    <t>Presitopa(lb)</t>
  </si>
  <si>
    <t>Hivimar</t>
  </si>
  <si>
    <t>La llave</t>
  </si>
  <si>
    <t>Inmediato</t>
  </si>
  <si>
    <t>1 hora</t>
  </si>
  <si>
    <t xml:space="preserve">Para combinarse con retenedores </t>
  </si>
  <si>
    <t>2312S</t>
  </si>
  <si>
    <t>NU2312</t>
  </si>
  <si>
    <t>*espesor: 46 mm</t>
  </si>
  <si>
    <t>TOTAL</t>
  </si>
  <si>
    <t>*2312 S - NU2312</t>
  </si>
  <si>
    <t>Retenedores limpios.</t>
  </si>
  <si>
    <t xml:space="preserve">Tiempo de  cambios y ajustes </t>
  </si>
  <si>
    <t>Fallas</t>
  </si>
  <si>
    <t>Ocio y Paradas Pequeñas</t>
  </si>
  <si>
    <t>Reduccion de Velocidad</t>
  </si>
  <si>
    <t>Arranque</t>
  </si>
  <si>
    <t>Defectos y Reproceso</t>
  </si>
  <si>
    <t>Tiempo total(min)</t>
  </si>
  <si>
    <t>Tiempo de paros planeados(min)</t>
  </si>
  <si>
    <t>Tiempo disponible(min)</t>
  </si>
  <si>
    <t>Tiempo de paros no planeados(min)</t>
  </si>
  <si>
    <t>Tiempo de operacion(min)</t>
  </si>
  <si>
    <t>Indice de disponibilidad</t>
  </si>
  <si>
    <t>Produccion total (Kg)</t>
  </si>
  <si>
    <t>Velocidad teorica(Kg/min)</t>
  </si>
  <si>
    <t>Produccion teorica (Kg)</t>
  </si>
  <si>
    <t>Indice de produccion</t>
  </si>
  <si>
    <t>Produccion rechazada(Kg)</t>
  </si>
  <si>
    <t>Indice de calidad</t>
  </si>
  <si>
    <t>Eficiencia Total del equipo</t>
  </si>
  <si>
    <t>Cod</t>
  </si>
  <si>
    <t>Analisis de fallas</t>
  </si>
  <si>
    <t>Lubricación</t>
  </si>
  <si>
    <t>Retenedores</t>
  </si>
  <si>
    <t xml:space="preserve"> 1000 kilos/hora. Ninguno</t>
  </si>
  <si>
    <t>6 semanas</t>
  </si>
  <si>
    <t>SUME LOS 23 ITEMS</t>
  </si>
  <si>
    <t>Causas de Fallas</t>
  </si>
  <si>
    <t>Lubricación de rodamientos</t>
  </si>
  <si>
    <t>ANÁLISIS DE LA CONDICIÓN DEL EQUIPO</t>
  </si>
  <si>
    <t>Descripción del equipo:</t>
  </si>
  <si>
    <t>Buena. velocidad de la máquina: 1700 rpm.</t>
  </si>
  <si>
    <t>No existen estándares para limpieza.</t>
  </si>
  <si>
    <t xml:space="preserve">Condición general: </t>
  </si>
  <si>
    <t>TABLA DE CLASIFICACIÓN TPM</t>
  </si>
  <si>
    <t>CATEGORÍA</t>
  </si>
  <si>
    <t>Lista de verificación diaria del TPM</t>
  </si>
  <si>
    <t>Existe una planificación diaria de limpieza</t>
  </si>
  <si>
    <t>Área de trabajo limpia y barrida.</t>
  </si>
  <si>
    <t>buena iluminación</t>
  </si>
  <si>
    <t>HOJA DE CALIFICACIÓN</t>
  </si>
  <si>
    <t>Herramientas sin identificación</t>
  </si>
  <si>
    <t>No existe buena planificación de limpieza</t>
  </si>
  <si>
    <t>No hay lista de verificación de TPM</t>
  </si>
  <si>
    <t>Falta de iluminación</t>
  </si>
  <si>
    <t>Líneas de enfriamiento de chaqueta sin direccionales</t>
  </si>
  <si>
    <t>Ítem No.</t>
  </si>
  <si>
    <t>Descripción del problema</t>
  </si>
  <si>
    <t>Acción a tomar</t>
  </si>
  <si>
    <t>RÉCORD DE OPORTUNIDADES TPM</t>
  </si>
  <si>
    <t xml:space="preserve">Lista de verificación </t>
  </si>
  <si>
    <t>Planificación de limpieza</t>
  </si>
  <si>
    <t>mecánico</t>
  </si>
  <si>
    <t>COLECCIÓN Y ANÁLISIS DE DATOS: OEE OBSERVACIONES.</t>
  </si>
  <si>
    <t>LUBRICACIÓN</t>
  </si>
  <si>
    <t>LECCIÓN DE UN PUNTO</t>
  </si>
  <si>
    <t>Producción</t>
  </si>
  <si>
    <t>1. Chequear si tuercas y pernos están bien ajustados</t>
  </si>
  <si>
    <t>7. Chequear si la tapa de refinador está limpio.</t>
  </si>
  <si>
    <t>NÚMERO DE  PARTES</t>
  </si>
  <si>
    <t>LISTA CRÍTICA DE REPUESTOS</t>
  </si>
  <si>
    <t>*Diámetro interior:60 mm</t>
  </si>
  <si>
    <t>*Medidas: Diámetro exterior: 130  mm</t>
  </si>
  <si>
    <t>diámetro= 25,4 mm</t>
  </si>
  <si>
    <t>30 minutos  por cada parada de máquina</t>
  </si>
  <si>
    <t>No  para la máquina</t>
  </si>
  <si>
    <t>60 minutos por cada parada de máquina</t>
  </si>
  <si>
    <t>45 minutos por cada parada de máquina</t>
  </si>
  <si>
    <t>20 minutos por cada parada de máquina</t>
  </si>
  <si>
    <t>3 horas por cada parada de máquina</t>
  </si>
  <si>
    <t>ESTABLECIMIENTO DE ESTÁNDARES Y CONTROL VISUAL.</t>
  </si>
  <si>
    <t>ACCIÓN CORRECTIVA</t>
  </si>
  <si>
    <t xml:space="preserve">lubricación </t>
  </si>
  <si>
    <t>Reubicación de objetos extraños</t>
  </si>
  <si>
    <t>DESCRIPCIÓN DEL PROBLEMA A MEJORAR</t>
  </si>
  <si>
    <t>3) Implementación de mejoras  y hacerles seguimiento.</t>
  </si>
  <si>
    <t>RAZÓN DE BAJA CALIFICACIÓN</t>
  </si>
  <si>
    <t>REDUCCIÓN DE VELOCIDAD</t>
  </si>
  <si>
    <t>CÁLCULO DE EFICIENCIA</t>
  </si>
  <si>
    <t>ÍNDICE DE DISPONIBILIDAD</t>
  </si>
  <si>
    <t>PRODUCCIÓN TOTAL (KG)</t>
  </si>
  <si>
    <t>VELOCIDAD TEÓRICA(KG/MIN)</t>
  </si>
  <si>
    <t>PRODUCCION TEÓRICA (KG)</t>
  </si>
  <si>
    <t>ÍNDICE DE PRODUCCIÓN</t>
  </si>
  <si>
    <t>PRODUCCIÓN RECHAZADA (KG)</t>
  </si>
  <si>
    <t>ÍNDICE DE CALIDAD</t>
  </si>
  <si>
    <t>Reducción de velocidad</t>
  </si>
  <si>
    <t>Acceso a paneles eléctricos inseguros-objetos extraños</t>
  </si>
  <si>
    <t>Cable de motor eléctrico sin revestimiento</t>
  </si>
  <si>
    <t>5. Chequear si el motor eléctrico está limpio, en buen estado y  los cables que estén protegidos.</t>
  </si>
  <si>
    <t>3. Chequear si las bandas están en perfecto estado.</t>
  </si>
  <si>
    <t>6. Chequear si el medidor de temperatura está en perfecto estado.</t>
  </si>
  <si>
    <t>medidor de temperatura dañado, dificultad para la limpieza,motor con cables eléctricos sin revestimiento, tornillos flojos en el cabezal, presitopa desgastada</t>
  </si>
  <si>
    <t>Todo lo que está en el equipo es usable y maquinable.</t>
  </si>
  <si>
    <t>Cables eléctricos están revestidos y las conexiones ajustadas</t>
  </si>
  <si>
    <t>Consola de equipos están limpias y todas las lámparas indicadoras trabajan</t>
  </si>
  <si>
    <t>Lubricacion y líneas de enfriamiento tienen flecha direccionales y no gotean</t>
  </si>
  <si>
    <t xml:space="preserve">Solo material  necesario está en el sitio de trabajo </t>
  </si>
  <si>
    <t>Existe auditoría semanal de limpieza</t>
  </si>
  <si>
    <t>Limpiar Motor eléctrico</t>
  </si>
  <si>
    <t>Revestimiento de cable eléctrico</t>
  </si>
  <si>
    <t>Motor eléctrico</t>
  </si>
  <si>
    <t>TÍTULO: BANDAS DEL MOTOR ELECTRICO DEL REFINADOR.</t>
  </si>
  <si>
    <t>Las bandas del motor del refinador tienen una velocidad de 1700 RPM que es la misma del motor eléctrico, y por consiguiente al trabajar 2 jornadas de 12 horas consecutivas, sufre un desgaste que podría ocasionar la parada de producción por el espacio de 2 horas. Al tomar en cuenta que el refinador procesa 1000 kilos/hora,entonces se pierden de producir 2000 kilos de licor de cacao en total, y si se conoce que 45,36 kilos de cacao cuestan U$165,71,entonces serán  US 7306,44 de pérdida.  Por lo tanto hay que chequear semanalmente las bandas antes de que entre en operación la máquina.</t>
  </si>
  <si>
    <t xml:space="preserve">1) Cambiar presitopa en un período de tiempo adecuado, para evitar parada de máquina. </t>
  </si>
  <si>
    <t>1) Inspección del equipo en su condición normal.</t>
  </si>
  <si>
    <t>4. Chequear si las tuberías de lineas de enfriamiento están en buen estado y con direccionales.</t>
  </si>
  <si>
    <t>TIEMPO EN QUE LA MÁQUINA PARÓ PARA SERVICIO</t>
  </si>
  <si>
    <t>Limpieza de motor eléctrico</t>
  </si>
  <si>
    <t>3) Cambio de retenedores en un tiempo determinado.</t>
  </si>
  <si>
    <t>PREVENTIVO</t>
  </si>
  <si>
    <t xml:space="preserve">TIPO DE MANTENIMIENTO </t>
  </si>
  <si>
    <t>AUTÓNOMO</t>
  </si>
  <si>
    <t>ACTIVIDAD</t>
  </si>
  <si>
    <t>CONDICIÓN</t>
  </si>
  <si>
    <t>P</t>
  </si>
  <si>
    <t>NP</t>
  </si>
  <si>
    <t>Cambio de presitopa</t>
  </si>
  <si>
    <t>Cambio de bandas</t>
  </si>
  <si>
    <t>Limpieza de tapa</t>
  </si>
  <si>
    <t>P= Paros Planeados</t>
  </si>
  <si>
    <t>NP= Paros No planeados</t>
  </si>
  <si>
    <t>TOTAL PAROS PLANEADOS=</t>
  </si>
  <si>
    <t>TOTAL PAROS NO PLANEADOS=</t>
  </si>
  <si>
    <t>OEE= 21,50%</t>
  </si>
  <si>
    <t>Perdida de capacidad = 78,50%</t>
  </si>
  <si>
    <t>TIEMPO TOTAL</t>
  </si>
</sst>
</file>

<file path=xl/styles.xml><?xml version="1.0" encoding="utf-8"?>
<styleSheet xmlns="http://schemas.openxmlformats.org/spreadsheetml/2006/main">
  <numFmts count="1">
    <numFmt numFmtId="164" formatCode="0.0%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1" fillId="0" borderId="5" applyFont="0" applyFill="0" applyAlignment="0">
      <alignment horizontal="center"/>
    </xf>
  </cellStyleXfs>
  <cellXfs count="225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20" fontId="0" fillId="0" borderId="1" xfId="0" applyNumberFormat="1" applyBorder="1" applyAlignment="1">
      <alignment horizontal="center"/>
    </xf>
    <xf numFmtId="10" fontId="0" fillId="0" borderId="0" xfId="0" applyNumberFormat="1"/>
    <xf numFmtId="10" fontId="1" fillId="0" borderId="0" xfId="0" applyNumberFormat="1" applyFont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2" borderId="0" xfId="0" applyFill="1"/>
    <xf numFmtId="10" fontId="0" fillId="0" borderId="1" xfId="0" applyNumberForma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1" xfId="0" applyFill="1" applyBorder="1"/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ill="1" applyBorder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/>
    <xf numFmtId="0" fontId="0" fillId="0" borderId="0" xfId="0"/>
    <xf numFmtId="164" fontId="0" fillId="0" borderId="0" xfId="1" applyNumberFormat="1" applyFont="1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8" xfId="0" applyFont="1" applyBorder="1" applyAlignment="1"/>
    <xf numFmtId="10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/>
    <xf numFmtId="0" fontId="4" fillId="0" borderId="0" xfId="0" applyFont="1"/>
    <xf numFmtId="0" fontId="4" fillId="2" borderId="0" xfId="0" applyFont="1" applyFill="1" applyBorder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0" fillId="2" borderId="6" xfId="0" applyFill="1" applyBorder="1"/>
    <xf numFmtId="0" fontId="1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5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10" fontId="7" fillId="0" borderId="19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4" xfId="0" applyFill="1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1" fillId="4" borderId="1" xfId="0" applyFont="1" applyFill="1" applyBorder="1"/>
    <xf numFmtId="0" fontId="9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8" xfId="0" applyFill="1" applyBorder="1"/>
    <xf numFmtId="0" fontId="0" fillId="2" borderId="0" xfId="0" applyFill="1" applyBorder="1"/>
    <xf numFmtId="0" fontId="0" fillId="2" borderId="12" xfId="0" applyFill="1" applyBorder="1"/>
    <xf numFmtId="0" fontId="0" fillId="0" borderId="0" xfId="0" applyBorder="1"/>
    <xf numFmtId="0" fontId="8" fillId="4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0" fillId="0" borderId="8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2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/>
    </xf>
    <xf numFmtId="2" fontId="0" fillId="2" borderId="0" xfId="0" applyNumberFormat="1" applyFill="1"/>
    <xf numFmtId="0" fontId="1" fillId="2" borderId="1" xfId="0" applyFont="1" applyFill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20" fontId="0" fillId="2" borderId="1" xfId="0" applyNumberFormat="1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4" fontId="0" fillId="2" borderId="1" xfId="0" applyNumberFormat="1" applyFont="1" applyFill="1" applyBorder="1"/>
    <xf numFmtId="0" fontId="0" fillId="2" borderId="5" xfId="0" applyFill="1" applyBorder="1"/>
    <xf numFmtId="0" fontId="9" fillId="4" borderId="5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9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2" borderId="8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 applyBorder="1" applyAlignment="1">
      <alignment horizontal="left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1" xfId="0" applyBorder="1"/>
    <xf numFmtId="0" fontId="0" fillId="0" borderId="10" xfId="0" applyBorder="1"/>
    <xf numFmtId="0" fontId="0" fillId="0" borderId="8" xfId="0" applyBorder="1"/>
    <xf numFmtId="0" fontId="0" fillId="0" borderId="0" xfId="0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0" fontId="0" fillId="0" borderId="1" xfId="0" applyNumberForma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3">
    <cellStyle name="Estilo 1" xfId="2"/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view3D>
      <c:rotX val="30"/>
      <c:perspective val="30"/>
    </c:view3D>
    <c:plotArea>
      <c:layout/>
      <c:pie3DChart>
        <c:varyColors val="1"/>
        <c:ser>
          <c:idx val="0"/>
          <c:order val="0"/>
          <c:explosion val="25"/>
          <c:dLbls>
            <c:showVal val="1"/>
            <c:showLeaderLines val="1"/>
          </c:dLbls>
          <c:cat>
            <c:strRef>
              <c:f>OEE!$P$39:$P$43</c:f>
              <c:strCache>
                <c:ptCount val="5"/>
                <c:pt idx="0">
                  <c:v>Tiempo de trabajo efectivo</c:v>
                </c:pt>
                <c:pt idx="1">
                  <c:v>cambios y ajustes</c:v>
                </c:pt>
                <c:pt idx="2">
                  <c:v>fallas</c:v>
                </c:pt>
                <c:pt idx="3">
                  <c:v>ocio y paradas menores</c:v>
                </c:pt>
                <c:pt idx="4">
                  <c:v>Reducción de velocidad</c:v>
                </c:pt>
              </c:strCache>
            </c:strRef>
          </c:cat>
          <c:val>
            <c:numRef>
              <c:f>OEE!$S$39:$S$43</c:f>
              <c:numCache>
                <c:formatCode>0.00%</c:formatCode>
                <c:ptCount val="5"/>
                <c:pt idx="0">
                  <c:v>0.2149735342187761</c:v>
                </c:pt>
                <c:pt idx="1">
                  <c:v>0.11805555555555555</c:v>
                </c:pt>
                <c:pt idx="2">
                  <c:v>0.2361111111111111</c:v>
                </c:pt>
                <c:pt idx="3">
                  <c:v>1.3888888888888888E-2</c:v>
                </c:pt>
                <c:pt idx="4">
                  <c:v>4.1666666666666664E-2</c:v>
                </c:pt>
              </c:numCache>
            </c:numRef>
          </c:val>
        </c:ser>
      </c:pie3DChart>
    </c:plotArea>
    <c:legend>
      <c:legendPos val="r"/>
      <c:layout/>
    </c:legend>
    <c:plotVisOnly val="1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plotArea>
      <c:layout/>
      <c:barChart>
        <c:barDir val="col"/>
        <c:grouping val="clustered"/>
        <c:ser>
          <c:idx val="0"/>
          <c:order val="0"/>
          <c:cat>
            <c:strRef>
              <c:f>OEE!$F$78:$F$80</c:f>
              <c:strCache>
                <c:ptCount val="3"/>
                <c:pt idx="0">
                  <c:v>LUBRICACIÓN</c:v>
                </c:pt>
                <c:pt idx="1">
                  <c:v>RETENEDORES</c:v>
                </c:pt>
                <c:pt idx="2">
                  <c:v>PRESITOPA</c:v>
                </c:pt>
              </c:strCache>
            </c:strRef>
          </c:cat>
          <c:val>
            <c:numRef>
              <c:f>OEE!$G$78:$G$80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cat>
            <c:strRef>
              <c:f>OEE!$F$78:$F$80</c:f>
              <c:strCache>
                <c:ptCount val="3"/>
                <c:pt idx="0">
                  <c:v>LUBRICACIÓN</c:v>
                </c:pt>
                <c:pt idx="1">
                  <c:v>RETENEDORES</c:v>
                </c:pt>
                <c:pt idx="2">
                  <c:v>PRESITOPA</c:v>
                </c:pt>
              </c:strCache>
            </c:strRef>
          </c:cat>
          <c:val>
            <c:numRef>
              <c:f>OEE!$H$78:$H$80</c:f>
              <c:numCache>
                <c:formatCode>0.00%</c:formatCode>
                <c:ptCount val="3"/>
                <c:pt idx="0">
                  <c:v>0.38235294117647056</c:v>
                </c:pt>
                <c:pt idx="1">
                  <c:v>0.26470588235294118</c:v>
                </c:pt>
                <c:pt idx="2">
                  <c:v>0.35294117647058826</c:v>
                </c:pt>
              </c:numCache>
            </c:numRef>
          </c:val>
        </c:ser>
        <c:axId val="58415360"/>
        <c:axId val="58454016"/>
      </c:barChart>
      <c:catAx>
        <c:axId val="58415360"/>
        <c:scaling>
          <c:orientation val="minMax"/>
        </c:scaling>
        <c:axPos val="b"/>
        <c:numFmt formatCode="0.00%" sourceLinked="1"/>
        <c:tickLblPos val="nextTo"/>
        <c:crossAx val="58454016"/>
        <c:crosses val="autoZero"/>
        <c:auto val="1"/>
        <c:lblAlgn val="ctr"/>
        <c:lblOffset val="100"/>
      </c:catAx>
      <c:valAx>
        <c:axId val="58454016"/>
        <c:scaling>
          <c:orientation val="minMax"/>
        </c:scaling>
        <c:axPos val="l"/>
        <c:majorGridlines/>
        <c:numFmt formatCode="0.00%" sourceLinked="0"/>
        <c:tickLblPos val="nextTo"/>
        <c:crossAx val="58415360"/>
        <c:crosses val="autoZero"/>
        <c:crossBetween val="between"/>
      </c:valAx>
    </c:plotArea>
    <c:plotVisOnly val="1"/>
  </c:chart>
  <c:printSettings>
    <c:headerFooter/>
    <c:pageMargins b="0.75000000000000522" l="0.70000000000000062" r="0.70000000000000062" t="0.750000000000005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chart>
    <c:title>
      <c:tx>
        <c:rich>
          <a:bodyPr/>
          <a:lstStyle/>
          <a:p>
            <a:pPr>
              <a:defRPr/>
            </a:pPr>
            <a:r>
              <a:rPr lang="en-US"/>
              <a:t>Análisis</a:t>
            </a:r>
            <a:r>
              <a:rPr lang="en-US" baseline="0"/>
              <a:t> de la historia de Fallas</a:t>
            </a:r>
            <a:endParaRPr lang="en-US"/>
          </a:p>
        </c:rich>
      </c:tx>
      <c:layout>
        <c:manualLayout>
          <c:xMode val="edge"/>
          <c:yMode val="edge"/>
          <c:x val="0.19616520495913622"/>
          <c:y val="1.8518518518518566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'A. de la historia de fallas'!$D$2</c:f>
              <c:strCache>
                <c:ptCount val="1"/>
                <c:pt idx="0">
                  <c:v>No. De fallas</c:v>
                </c:pt>
              </c:strCache>
            </c:strRef>
          </c:tx>
          <c:cat>
            <c:strRef>
              <c:f>'A. de la historia de fallas'!$C$3:$C$7</c:f>
              <c:strCache>
                <c:ptCount val="5"/>
                <c:pt idx="0">
                  <c:v>Lubricación de rodamientos</c:v>
                </c:pt>
                <c:pt idx="1">
                  <c:v>desgaste y cambio  de Presitopa </c:v>
                </c:pt>
                <c:pt idx="2">
                  <c:v>desgaste y cambio de Retenedores</c:v>
                </c:pt>
                <c:pt idx="3">
                  <c:v>Tornillos flojos del cabezal</c:v>
                </c:pt>
                <c:pt idx="4">
                  <c:v>Desgaste de bandas</c:v>
                </c:pt>
              </c:strCache>
            </c:strRef>
          </c:cat>
          <c:val>
            <c:numRef>
              <c:f>'A. de la historia de fallas'!$D$3:$D$7</c:f>
              <c:numCache>
                <c:formatCode>General</c:formatCode>
                <c:ptCount val="5"/>
                <c:pt idx="0">
                  <c:v>37</c:v>
                </c:pt>
                <c:pt idx="1">
                  <c:v>28</c:v>
                </c:pt>
                <c:pt idx="2">
                  <c:v>23</c:v>
                </c:pt>
                <c:pt idx="3">
                  <c:v>10</c:v>
                </c:pt>
                <c:pt idx="4">
                  <c:v>7</c:v>
                </c:pt>
              </c:numCache>
            </c:numRef>
          </c:val>
        </c:ser>
        <c:axId val="58979840"/>
        <c:axId val="58981376"/>
      </c:barChart>
      <c:catAx>
        <c:axId val="58979840"/>
        <c:scaling>
          <c:orientation val="minMax"/>
        </c:scaling>
        <c:axPos val="b"/>
        <c:maj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58981376"/>
        <c:crosses val="autoZero"/>
        <c:auto val="1"/>
        <c:lblAlgn val="ctr"/>
        <c:lblOffset val="100"/>
      </c:catAx>
      <c:valAx>
        <c:axId val="5898137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 sz="1100"/>
                  <a:t>No</a:t>
                </a:r>
                <a:r>
                  <a:rPr lang="es-EC" sz="1100" baseline="0"/>
                  <a:t> de Fallas</a:t>
                </a:r>
                <a:endParaRPr lang="es-EC" sz="1100"/>
              </a:p>
            </c:rich>
          </c:tx>
        </c:title>
        <c:numFmt formatCode="General" sourceLinked="1"/>
        <c:majorTickMark val="none"/>
        <c:tickLblPos val="nextTo"/>
        <c:crossAx val="58979840"/>
        <c:crosses val="autoZero"/>
        <c:crossBetween val="between"/>
      </c:valAx>
    </c:plotArea>
    <c:plotVisOnly val="1"/>
  </c:chart>
  <c:printSettings>
    <c:headerFooter/>
    <c:pageMargins b="0.75000000000000488" l="0.70000000000000062" r="0.70000000000000062" t="0.7500000000000048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11</xdr:col>
      <xdr:colOff>29400</xdr:colOff>
      <xdr:row>26</xdr:row>
      <xdr:rowOff>0</xdr:rowOff>
    </xdr:to>
    <xdr:pic>
      <xdr:nvPicPr>
        <xdr:cNvPr id="3" name="2 Imagen" descr="C:\Respaldo\Descarga\ESPOL\Tesis-TPM\Fotos planta 2\DSC07627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0" y="1752600"/>
          <a:ext cx="4068000" cy="323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752475</xdr:colOff>
      <xdr:row>9</xdr:row>
      <xdr:rowOff>95250</xdr:rowOff>
    </xdr:from>
    <xdr:to>
      <xdr:col>6</xdr:col>
      <xdr:colOff>257175</xdr:colOff>
      <xdr:row>9</xdr:row>
      <xdr:rowOff>133350</xdr:rowOff>
    </xdr:to>
    <xdr:cxnSp macro="">
      <xdr:nvCxnSpPr>
        <xdr:cNvPr id="5" name="4 Conector recto de flecha"/>
        <xdr:cNvCxnSpPr/>
      </xdr:nvCxnSpPr>
      <xdr:spPr>
        <a:xfrm>
          <a:off x="3038475" y="1809750"/>
          <a:ext cx="1790700" cy="38100"/>
        </a:xfrm>
        <a:prstGeom prst="straightConnector1">
          <a:avLst/>
        </a:prstGeom>
        <a:ln>
          <a:tailEnd type="arrow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247650</xdr:colOff>
      <xdr:row>43</xdr:row>
      <xdr:rowOff>95250</xdr:rowOff>
    </xdr:from>
    <xdr:to>
      <xdr:col>5</xdr:col>
      <xdr:colOff>533400</xdr:colOff>
      <xdr:row>43</xdr:row>
      <xdr:rowOff>104776</xdr:rowOff>
    </xdr:to>
    <xdr:cxnSp macro="">
      <xdr:nvCxnSpPr>
        <xdr:cNvPr id="3" name="2 Conector recto"/>
        <xdr:cNvCxnSpPr/>
      </xdr:nvCxnSpPr>
      <xdr:spPr>
        <a:xfrm>
          <a:off x="1171575" y="771525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238125</xdr:colOff>
      <xdr:row>44</xdr:row>
      <xdr:rowOff>85725</xdr:rowOff>
    </xdr:from>
    <xdr:to>
      <xdr:col>5</xdr:col>
      <xdr:colOff>523875</xdr:colOff>
      <xdr:row>44</xdr:row>
      <xdr:rowOff>95251</xdr:rowOff>
    </xdr:to>
    <xdr:cxnSp macro="">
      <xdr:nvCxnSpPr>
        <xdr:cNvPr id="5" name="4 Conector recto"/>
        <xdr:cNvCxnSpPr/>
      </xdr:nvCxnSpPr>
      <xdr:spPr>
        <a:xfrm>
          <a:off x="1162050" y="789622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180975</xdr:colOff>
      <xdr:row>43</xdr:row>
      <xdr:rowOff>114300</xdr:rowOff>
    </xdr:from>
    <xdr:to>
      <xdr:col>6</xdr:col>
      <xdr:colOff>466725</xdr:colOff>
      <xdr:row>43</xdr:row>
      <xdr:rowOff>123826</xdr:rowOff>
    </xdr:to>
    <xdr:cxnSp macro="">
      <xdr:nvCxnSpPr>
        <xdr:cNvPr id="6" name="5 Conector recto"/>
        <xdr:cNvCxnSpPr/>
      </xdr:nvCxnSpPr>
      <xdr:spPr>
        <a:xfrm>
          <a:off x="1857375" y="773430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209550</xdr:colOff>
      <xdr:row>44</xdr:row>
      <xdr:rowOff>76200</xdr:rowOff>
    </xdr:from>
    <xdr:to>
      <xdr:col>6</xdr:col>
      <xdr:colOff>495300</xdr:colOff>
      <xdr:row>44</xdr:row>
      <xdr:rowOff>85726</xdr:rowOff>
    </xdr:to>
    <xdr:cxnSp macro="">
      <xdr:nvCxnSpPr>
        <xdr:cNvPr id="7" name="6 Conector recto"/>
        <xdr:cNvCxnSpPr/>
      </xdr:nvCxnSpPr>
      <xdr:spPr>
        <a:xfrm>
          <a:off x="1885950" y="788670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161925</xdr:colOff>
      <xdr:row>42</xdr:row>
      <xdr:rowOff>114300</xdr:rowOff>
    </xdr:from>
    <xdr:to>
      <xdr:col>7</xdr:col>
      <xdr:colOff>447675</xdr:colOff>
      <xdr:row>42</xdr:row>
      <xdr:rowOff>123826</xdr:rowOff>
    </xdr:to>
    <xdr:cxnSp macro="">
      <xdr:nvCxnSpPr>
        <xdr:cNvPr id="8" name="7 Conector recto"/>
        <xdr:cNvCxnSpPr/>
      </xdr:nvCxnSpPr>
      <xdr:spPr>
        <a:xfrm>
          <a:off x="2600325" y="754380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200025</xdr:colOff>
      <xdr:row>44</xdr:row>
      <xdr:rowOff>104775</xdr:rowOff>
    </xdr:from>
    <xdr:to>
      <xdr:col>7</xdr:col>
      <xdr:colOff>485775</xdr:colOff>
      <xdr:row>44</xdr:row>
      <xdr:rowOff>114301</xdr:rowOff>
    </xdr:to>
    <xdr:cxnSp macro="">
      <xdr:nvCxnSpPr>
        <xdr:cNvPr id="9" name="8 Conector recto"/>
        <xdr:cNvCxnSpPr/>
      </xdr:nvCxnSpPr>
      <xdr:spPr>
        <a:xfrm>
          <a:off x="2638425" y="791527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190500</xdr:colOff>
      <xdr:row>42</xdr:row>
      <xdr:rowOff>104775</xdr:rowOff>
    </xdr:from>
    <xdr:to>
      <xdr:col>8</xdr:col>
      <xdr:colOff>476250</xdr:colOff>
      <xdr:row>42</xdr:row>
      <xdr:rowOff>114301</xdr:rowOff>
    </xdr:to>
    <xdr:cxnSp macro="">
      <xdr:nvCxnSpPr>
        <xdr:cNvPr id="10" name="9 Conector recto"/>
        <xdr:cNvCxnSpPr/>
      </xdr:nvCxnSpPr>
      <xdr:spPr>
        <a:xfrm>
          <a:off x="3390900" y="753427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190500</xdr:colOff>
      <xdr:row>44</xdr:row>
      <xdr:rowOff>95250</xdr:rowOff>
    </xdr:from>
    <xdr:to>
      <xdr:col>8</xdr:col>
      <xdr:colOff>476250</xdr:colOff>
      <xdr:row>44</xdr:row>
      <xdr:rowOff>104776</xdr:rowOff>
    </xdr:to>
    <xdr:cxnSp macro="">
      <xdr:nvCxnSpPr>
        <xdr:cNvPr id="11" name="10 Conector recto"/>
        <xdr:cNvCxnSpPr/>
      </xdr:nvCxnSpPr>
      <xdr:spPr>
        <a:xfrm>
          <a:off x="3390900" y="790575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209550</xdr:colOff>
      <xdr:row>42</xdr:row>
      <xdr:rowOff>104775</xdr:rowOff>
    </xdr:from>
    <xdr:to>
      <xdr:col>9</xdr:col>
      <xdr:colOff>495300</xdr:colOff>
      <xdr:row>42</xdr:row>
      <xdr:rowOff>114301</xdr:rowOff>
    </xdr:to>
    <xdr:cxnSp macro="">
      <xdr:nvCxnSpPr>
        <xdr:cNvPr id="12" name="11 Conector recto"/>
        <xdr:cNvCxnSpPr/>
      </xdr:nvCxnSpPr>
      <xdr:spPr>
        <a:xfrm>
          <a:off x="4162425" y="753427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209550</xdr:colOff>
      <xdr:row>43</xdr:row>
      <xdr:rowOff>85725</xdr:rowOff>
    </xdr:from>
    <xdr:to>
      <xdr:col>9</xdr:col>
      <xdr:colOff>495300</xdr:colOff>
      <xdr:row>43</xdr:row>
      <xdr:rowOff>95251</xdr:rowOff>
    </xdr:to>
    <xdr:cxnSp macro="">
      <xdr:nvCxnSpPr>
        <xdr:cNvPr id="13" name="12 Conector recto"/>
        <xdr:cNvCxnSpPr/>
      </xdr:nvCxnSpPr>
      <xdr:spPr>
        <a:xfrm>
          <a:off x="4162425" y="770572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42</xdr:row>
      <xdr:rowOff>104775</xdr:rowOff>
    </xdr:from>
    <xdr:to>
      <xdr:col>10</xdr:col>
      <xdr:colOff>495300</xdr:colOff>
      <xdr:row>42</xdr:row>
      <xdr:rowOff>114301</xdr:rowOff>
    </xdr:to>
    <xdr:cxnSp macro="">
      <xdr:nvCxnSpPr>
        <xdr:cNvPr id="14" name="13 Conector recto"/>
        <xdr:cNvCxnSpPr/>
      </xdr:nvCxnSpPr>
      <xdr:spPr>
        <a:xfrm>
          <a:off x="4933950" y="7534275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238125</xdr:colOff>
      <xdr:row>43</xdr:row>
      <xdr:rowOff>114300</xdr:rowOff>
    </xdr:from>
    <xdr:to>
      <xdr:col>10</xdr:col>
      <xdr:colOff>523875</xdr:colOff>
      <xdr:row>43</xdr:row>
      <xdr:rowOff>123826</xdr:rowOff>
    </xdr:to>
    <xdr:cxnSp macro="">
      <xdr:nvCxnSpPr>
        <xdr:cNvPr id="15" name="14 Conector recto"/>
        <xdr:cNvCxnSpPr/>
      </xdr:nvCxnSpPr>
      <xdr:spPr>
        <a:xfrm>
          <a:off x="4962525" y="7734300"/>
          <a:ext cx="285750" cy="95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304800</xdr:colOff>
      <xdr:row>44</xdr:row>
      <xdr:rowOff>180975</xdr:rowOff>
    </xdr:from>
    <xdr:to>
      <xdr:col>21</xdr:col>
      <xdr:colOff>304800</xdr:colOff>
      <xdr:row>59</xdr:row>
      <xdr:rowOff>66675</xdr:rowOff>
    </xdr:to>
    <xdr:graphicFrame macro="">
      <xdr:nvGraphicFramePr>
        <xdr:cNvPr id="17" name="1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847725</xdr:colOff>
      <xdr:row>84</xdr:row>
      <xdr:rowOff>85725</xdr:rowOff>
    </xdr:from>
    <xdr:to>
      <xdr:col>10</xdr:col>
      <xdr:colOff>695325</xdr:colOff>
      <xdr:row>98</xdr:row>
      <xdr:rowOff>161925</xdr:rowOff>
    </xdr:to>
    <xdr:graphicFrame macro="">
      <xdr:nvGraphicFramePr>
        <xdr:cNvPr id="19" name="1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409575</xdr:colOff>
      <xdr:row>16</xdr:row>
      <xdr:rowOff>0</xdr:rowOff>
    </xdr:from>
    <xdr:to>
      <xdr:col>9</xdr:col>
      <xdr:colOff>667575</xdr:colOff>
      <xdr:row>32</xdr:row>
      <xdr:rowOff>3735</xdr:rowOff>
    </xdr:to>
    <xdr:pic>
      <xdr:nvPicPr>
        <xdr:cNvPr id="2" name="1 Imagen" descr="C:\Respaldo\Descarga\ESPOL\Tesis-TPM\Fotos planta 2\DSC07627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86075" y="2476500"/>
          <a:ext cx="4068000" cy="3051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200027</xdr:colOff>
      <xdr:row>19</xdr:row>
      <xdr:rowOff>152399</xdr:rowOff>
    </xdr:from>
    <xdr:to>
      <xdr:col>10</xdr:col>
      <xdr:colOff>219075</xdr:colOff>
      <xdr:row>22</xdr:row>
      <xdr:rowOff>9522</xdr:rowOff>
    </xdr:to>
    <xdr:cxnSp macro="">
      <xdr:nvCxnSpPr>
        <xdr:cNvPr id="4" name="3 Conector recto de flecha"/>
        <xdr:cNvCxnSpPr/>
      </xdr:nvCxnSpPr>
      <xdr:spPr>
        <a:xfrm rot="10800000" flipV="1">
          <a:off x="5724527" y="3200399"/>
          <a:ext cx="1543048" cy="428623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685800</xdr:colOff>
      <xdr:row>20</xdr:row>
      <xdr:rowOff>161925</xdr:rowOff>
    </xdr:from>
    <xdr:to>
      <xdr:col>10</xdr:col>
      <xdr:colOff>304800</xdr:colOff>
      <xdr:row>22</xdr:row>
      <xdr:rowOff>104775</xdr:rowOff>
    </xdr:to>
    <xdr:cxnSp macro="">
      <xdr:nvCxnSpPr>
        <xdr:cNvPr id="7" name="6 Conector recto de flecha"/>
        <xdr:cNvCxnSpPr/>
      </xdr:nvCxnSpPr>
      <xdr:spPr>
        <a:xfrm rot="10800000">
          <a:off x="5448300" y="3400425"/>
          <a:ext cx="1905000" cy="323850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714377</xdr:colOff>
      <xdr:row>16</xdr:row>
      <xdr:rowOff>85724</xdr:rowOff>
    </xdr:from>
    <xdr:to>
      <xdr:col>10</xdr:col>
      <xdr:colOff>161925</xdr:colOff>
      <xdr:row>17</xdr:row>
      <xdr:rowOff>57149</xdr:rowOff>
    </xdr:to>
    <xdr:cxnSp macro="">
      <xdr:nvCxnSpPr>
        <xdr:cNvPr id="13" name="12 Conector recto de flecha"/>
        <xdr:cNvCxnSpPr/>
      </xdr:nvCxnSpPr>
      <xdr:spPr>
        <a:xfrm rot="10800000" flipV="1">
          <a:off x="5476877" y="2562224"/>
          <a:ext cx="1733548" cy="161925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257175</xdr:colOff>
      <xdr:row>18</xdr:row>
      <xdr:rowOff>85725</xdr:rowOff>
    </xdr:from>
    <xdr:to>
      <xdr:col>5</xdr:col>
      <xdr:colOff>619124</xdr:colOff>
      <xdr:row>20</xdr:row>
      <xdr:rowOff>133350</xdr:rowOff>
    </xdr:to>
    <xdr:cxnSp macro="">
      <xdr:nvCxnSpPr>
        <xdr:cNvPr id="16" name="15 Conector recto de flecha"/>
        <xdr:cNvCxnSpPr/>
      </xdr:nvCxnSpPr>
      <xdr:spPr>
        <a:xfrm>
          <a:off x="2733675" y="3514725"/>
          <a:ext cx="1123949" cy="428625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161929</xdr:colOff>
      <xdr:row>19</xdr:row>
      <xdr:rowOff>2</xdr:rowOff>
    </xdr:from>
    <xdr:to>
      <xdr:col>5</xdr:col>
      <xdr:colOff>66673</xdr:colOff>
      <xdr:row>26</xdr:row>
      <xdr:rowOff>19045</xdr:rowOff>
    </xdr:to>
    <xdr:cxnSp macro="">
      <xdr:nvCxnSpPr>
        <xdr:cNvPr id="19" name="18 Conector recto de flecha"/>
        <xdr:cNvCxnSpPr/>
      </xdr:nvCxnSpPr>
      <xdr:spPr>
        <a:xfrm rot="16200000" flipH="1">
          <a:off x="2295529" y="3962402"/>
          <a:ext cx="1352543" cy="666744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314328</xdr:colOff>
      <xdr:row>20</xdr:row>
      <xdr:rowOff>28577</xdr:rowOff>
    </xdr:from>
    <xdr:to>
      <xdr:col>10</xdr:col>
      <xdr:colOff>295276</xdr:colOff>
      <xdr:row>26</xdr:row>
      <xdr:rowOff>38100</xdr:rowOff>
    </xdr:to>
    <xdr:cxnSp macro="">
      <xdr:nvCxnSpPr>
        <xdr:cNvPr id="21" name="20 Conector recto de flecha"/>
        <xdr:cNvCxnSpPr/>
      </xdr:nvCxnSpPr>
      <xdr:spPr>
        <a:xfrm rot="16200000" flipV="1">
          <a:off x="6396040" y="3471865"/>
          <a:ext cx="1152523" cy="742948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695325</xdr:colOff>
      <xdr:row>18</xdr:row>
      <xdr:rowOff>152399</xdr:rowOff>
    </xdr:from>
    <xdr:to>
      <xdr:col>10</xdr:col>
      <xdr:colOff>238125</xdr:colOff>
      <xdr:row>22</xdr:row>
      <xdr:rowOff>47626</xdr:rowOff>
    </xdr:to>
    <xdr:cxnSp macro="">
      <xdr:nvCxnSpPr>
        <xdr:cNvPr id="29" name="28 Conector recto de flecha"/>
        <xdr:cNvCxnSpPr/>
      </xdr:nvCxnSpPr>
      <xdr:spPr>
        <a:xfrm rot="10800000" flipV="1">
          <a:off x="5457825" y="3009899"/>
          <a:ext cx="1828800" cy="657227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466725</xdr:colOff>
      <xdr:row>33</xdr:row>
      <xdr:rowOff>19050</xdr:rowOff>
    </xdr:from>
    <xdr:to>
      <xdr:col>9</xdr:col>
      <xdr:colOff>685800</xdr:colOff>
      <xdr:row>44</xdr:row>
      <xdr:rowOff>47625</xdr:rowOff>
    </xdr:to>
    <xdr:pic>
      <xdr:nvPicPr>
        <xdr:cNvPr id="12" name="11 Imagen" descr="C:\Respaldo\Descarga\ESPOL\Tesis-TPM\Fotos planta 1\DSC07689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943225" y="5924550"/>
          <a:ext cx="4029075" cy="2124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171450</xdr:colOff>
      <xdr:row>37</xdr:row>
      <xdr:rowOff>66678</xdr:rowOff>
    </xdr:from>
    <xdr:to>
      <xdr:col>10</xdr:col>
      <xdr:colOff>342900</xdr:colOff>
      <xdr:row>39</xdr:row>
      <xdr:rowOff>76201</xdr:rowOff>
    </xdr:to>
    <xdr:cxnSp macro="">
      <xdr:nvCxnSpPr>
        <xdr:cNvPr id="17" name="16 Conector recto de flecha"/>
        <xdr:cNvCxnSpPr/>
      </xdr:nvCxnSpPr>
      <xdr:spPr>
        <a:xfrm rot="10800000">
          <a:off x="5695950" y="6734178"/>
          <a:ext cx="1695450" cy="390523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381001</xdr:colOff>
      <xdr:row>39</xdr:row>
      <xdr:rowOff>123824</xdr:rowOff>
    </xdr:from>
    <xdr:to>
      <xdr:col>10</xdr:col>
      <xdr:colOff>295276</xdr:colOff>
      <xdr:row>40</xdr:row>
      <xdr:rowOff>85723</xdr:rowOff>
    </xdr:to>
    <xdr:cxnSp macro="">
      <xdr:nvCxnSpPr>
        <xdr:cNvPr id="22" name="21 Conector recto de flecha"/>
        <xdr:cNvCxnSpPr/>
      </xdr:nvCxnSpPr>
      <xdr:spPr>
        <a:xfrm rot="10800000" flipV="1">
          <a:off x="5143501" y="7172324"/>
          <a:ext cx="2200275" cy="152399"/>
        </a:xfrm>
        <a:prstGeom prst="straightConnector1">
          <a:avLst/>
        </a:prstGeom>
        <a:ln w="15875">
          <a:solidFill>
            <a:schemeClr val="accent6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8</xdr:row>
      <xdr:rowOff>171450</xdr:rowOff>
    </xdr:from>
    <xdr:to>
      <xdr:col>6</xdr:col>
      <xdr:colOff>38100</xdr:colOff>
      <xdr:row>23</xdr:row>
      <xdr:rowOff>38100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J23"/>
  <sheetViews>
    <sheetView workbookViewId="0">
      <selection activeCell="K9" sqref="K9"/>
    </sheetView>
  </sheetViews>
  <sheetFormatPr baseColWidth="10" defaultRowHeight="15"/>
  <cols>
    <col min="4" max="4" width="13.7109375" customWidth="1"/>
    <col min="6" max="6" width="14" customWidth="1"/>
    <col min="8" max="8" width="13.140625" customWidth="1"/>
  </cols>
  <sheetData>
    <row r="2" spans="3:10" ht="15.75">
      <c r="C2" s="120" t="s">
        <v>182</v>
      </c>
      <c r="D2" s="121"/>
      <c r="E2" s="121"/>
      <c r="F2" s="121"/>
      <c r="G2" s="121"/>
      <c r="H2" s="121"/>
      <c r="I2" s="121"/>
      <c r="J2" s="122"/>
    </row>
    <row r="3" spans="3:10" s="35" customFormat="1">
      <c r="C3" s="76"/>
      <c r="D3" s="76"/>
      <c r="E3" s="76"/>
      <c r="F3" s="76"/>
      <c r="G3" s="76"/>
      <c r="H3" s="76"/>
      <c r="I3" s="76"/>
      <c r="J3" s="76"/>
    </row>
    <row r="4" spans="3:10" ht="15.75">
      <c r="C4" s="126" t="s">
        <v>292</v>
      </c>
      <c r="D4" s="126"/>
      <c r="E4" s="126"/>
      <c r="F4" s="126"/>
      <c r="G4" s="126"/>
      <c r="H4" s="126"/>
      <c r="I4" s="126"/>
      <c r="J4" s="126"/>
    </row>
    <row r="5" spans="3:10">
      <c r="C5" s="123" t="s">
        <v>293</v>
      </c>
      <c r="D5" s="123"/>
      <c r="E5" s="124" t="s">
        <v>39</v>
      </c>
      <c r="F5" s="124"/>
      <c r="G5" s="21"/>
      <c r="H5" s="81" t="s">
        <v>41</v>
      </c>
      <c r="I5" s="124" t="s">
        <v>42</v>
      </c>
      <c r="J5" s="124"/>
    </row>
    <row r="6" spans="3:10">
      <c r="C6" s="123" t="s">
        <v>40</v>
      </c>
      <c r="D6" s="123"/>
      <c r="E6" s="125">
        <v>39702</v>
      </c>
      <c r="F6" s="125"/>
      <c r="G6" s="21"/>
      <c r="H6" s="21"/>
      <c r="I6" s="21"/>
      <c r="J6" s="21"/>
    </row>
    <row r="7" spans="3:10">
      <c r="C7" s="21"/>
      <c r="D7" s="21"/>
      <c r="E7" s="21"/>
      <c r="F7" s="21"/>
      <c r="G7" s="21"/>
      <c r="H7" s="21"/>
      <c r="I7" s="21"/>
      <c r="J7" s="21"/>
    </row>
    <row r="8" spans="3:10">
      <c r="C8" s="127" t="s">
        <v>43</v>
      </c>
      <c r="D8" s="127"/>
      <c r="E8" s="129" t="s">
        <v>294</v>
      </c>
      <c r="F8" s="129"/>
      <c r="G8" s="129"/>
      <c r="H8" s="129"/>
      <c r="I8" s="129"/>
      <c r="J8" s="129"/>
    </row>
    <row r="9" spans="3:10">
      <c r="C9" s="127"/>
      <c r="D9" s="127"/>
      <c r="E9" s="130" t="s">
        <v>44</v>
      </c>
      <c r="F9" s="130"/>
      <c r="G9" s="130"/>
      <c r="H9" s="130"/>
      <c r="I9" s="130"/>
      <c r="J9" s="130"/>
    </row>
    <row r="10" spans="3:10">
      <c r="C10" s="21"/>
      <c r="D10" s="21"/>
      <c r="E10" s="21"/>
      <c r="F10" s="21"/>
      <c r="G10" s="21"/>
      <c r="H10" s="21"/>
      <c r="I10" s="21"/>
      <c r="J10" s="21"/>
    </row>
    <row r="11" spans="3:10">
      <c r="C11" s="21"/>
      <c r="D11" s="21"/>
      <c r="E11" s="21"/>
      <c r="F11" s="21"/>
      <c r="G11" s="21"/>
      <c r="H11" s="21"/>
      <c r="I11" s="21"/>
      <c r="J11" s="21"/>
    </row>
    <row r="12" spans="3:10">
      <c r="C12" s="123" t="s">
        <v>46</v>
      </c>
      <c r="D12" s="123"/>
      <c r="E12" s="124" t="s">
        <v>287</v>
      </c>
      <c r="F12" s="124"/>
      <c r="G12" s="124"/>
      <c r="H12" s="124"/>
      <c r="I12" s="124"/>
      <c r="J12" s="124"/>
    </row>
    <row r="13" spans="3:10">
      <c r="C13" s="21"/>
      <c r="D13" s="21"/>
      <c r="E13" s="21"/>
      <c r="F13" s="21"/>
      <c r="G13" s="21"/>
      <c r="H13" s="21"/>
      <c r="I13" s="21"/>
      <c r="J13" s="21"/>
    </row>
    <row r="14" spans="3:10">
      <c r="C14" s="127" t="s">
        <v>296</v>
      </c>
      <c r="D14" s="127"/>
      <c r="E14" s="128" t="s">
        <v>355</v>
      </c>
      <c r="F14" s="128"/>
      <c r="G14" s="128"/>
      <c r="H14" s="128"/>
      <c r="I14" s="128"/>
      <c r="J14" s="128"/>
    </row>
    <row r="15" spans="3:10">
      <c r="C15" s="127"/>
      <c r="D15" s="127"/>
      <c r="E15" s="128"/>
      <c r="F15" s="128"/>
      <c r="G15" s="128"/>
      <c r="H15" s="128"/>
      <c r="I15" s="128"/>
      <c r="J15" s="128"/>
    </row>
    <row r="16" spans="3:10">
      <c r="C16" s="21"/>
      <c r="D16" s="21"/>
      <c r="E16" s="21"/>
      <c r="F16" s="21"/>
      <c r="G16" s="21"/>
      <c r="H16" s="21"/>
      <c r="I16" s="21"/>
      <c r="J16" s="21"/>
    </row>
    <row r="17" spans="3:10">
      <c r="C17" s="123" t="s">
        <v>47</v>
      </c>
      <c r="D17" s="123"/>
      <c r="E17" s="124" t="s">
        <v>295</v>
      </c>
      <c r="F17" s="124"/>
      <c r="G17" s="124"/>
      <c r="H17" s="124"/>
      <c r="I17" s="124"/>
      <c r="J17" s="124"/>
    </row>
    <row r="18" spans="3:10">
      <c r="C18" s="21"/>
      <c r="D18" s="21"/>
      <c r="E18" s="21"/>
      <c r="F18" s="21"/>
      <c r="G18" s="21"/>
      <c r="H18" s="21"/>
      <c r="I18" s="21"/>
      <c r="J18" s="21"/>
    </row>
    <row r="19" spans="3:10">
      <c r="C19" s="123" t="s">
        <v>48</v>
      </c>
      <c r="D19" s="123"/>
      <c r="E19" s="124" t="s">
        <v>45</v>
      </c>
      <c r="F19" s="124"/>
      <c r="G19" s="124"/>
      <c r="H19" s="124"/>
      <c r="I19" s="124"/>
      <c r="J19" s="124"/>
    </row>
    <row r="20" spans="3:10">
      <c r="C20" s="21"/>
      <c r="D20" s="21"/>
      <c r="E20" s="21"/>
      <c r="F20" s="21"/>
      <c r="G20" s="21"/>
      <c r="H20" s="21"/>
      <c r="I20" s="21"/>
      <c r="J20" s="21"/>
    </row>
    <row r="21" spans="3:10">
      <c r="C21" s="123" t="s">
        <v>49</v>
      </c>
      <c r="D21" s="123"/>
      <c r="E21" s="124" t="s">
        <v>50</v>
      </c>
      <c r="F21" s="124"/>
      <c r="G21" s="124"/>
      <c r="H21" s="124"/>
      <c r="I21" s="124"/>
      <c r="J21" s="124"/>
    </row>
    <row r="22" spans="3:10">
      <c r="C22" s="21"/>
      <c r="D22" s="21"/>
      <c r="E22" s="21"/>
      <c r="F22" s="21"/>
      <c r="G22" s="21"/>
      <c r="H22" s="21"/>
      <c r="I22" s="21"/>
      <c r="J22" s="21"/>
    </row>
    <row r="23" spans="3:10">
      <c r="C23" s="123" t="s">
        <v>51</v>
      </c>
      <c r="D23" s="123"/>
      <c r="E23" s="124" t="s">
        <v>52</v>
      </c>
      <c r="F23" s="124"/>
      <c r="G23" s="124"/>
      <c r="H23" s="124"/>
      <c r="I23" s="124"/>
      <c r="J23" s="124"/>
    </row>
  </sheetData>
  <mergeCells count="22">
    <mergeCell ref="C14:D15"/>
    <mergeCell ref="C8:D9"/>
    <mergeCell ref="C23:D23"/>
    <mergeCell ref="C12:D12"/>
    <mergeCell ref="E14:J15"/>
    <mergeCell ref="C17:D17"/>
    <mergeCell ref="C19:D19"/>
    <mergeCell ref="C21:D21"/>
    <mergeCell ref="E17:J17"/>
    <mergeCell ref="E19:J19"/>
    <mergeCell ref="E21:J21"/>
    <mergeCell ref="E23:J23"/>
    <mergeCell ref="E12:J12"/>
    <mergeCell ref="E8:J8"/>
    <mergeCell ref="E9:J9"/>
    <mergeCell ref="C2:J2"/>
    <mergeCell ref="C5:D5"/>
    <mergeCell ref="C6:D6"/>
    <mergeCell ref="E5:F5"/>
    <mergeCell ref="E6:F6"/>
    <mergeCell ref="C4:J4"/>
    <mergeCell ref="I5:J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G34"/>
  <sheetViews>
    <sheetView workbookViewId="0">
      <selection activeCell="B4" sqref="B4:E4"/>
    </sheetView>
  </sheetViews>
  <sheetFormatPr baseColWidth="10" defaultRowHeight="15"/>
  <cols>
    <col min="4" max="4" width="68.28515625" bestFit="1" customWidth="1"/>
    <col min="5" max="5" width="14" bestFit="1" customWidth="1"/>
    <col min="7" max="7" width="14" bestFit="1" customWidth="1"/>
  </cols>
  <sheetData>
    <row r="2" spans="2:7" s="35" customFormat="1" ht="15.75">
      <c r="B2" s="120" t="s">
        <v>183</v>
      </c>
      <c r="C2" s="121"/>
      <c r="D2" s="121"/>
      <c r="E2" s="122"/>
    </row>
    <row r="4" spans="2:7" ht="15.75">
      <c r="B4" s="126" t="s">
        <v>297</v>
      </c>
      <c r="C4" s="126"/>
      <c r="D4" s="126"/>
      <c r="E4" s="126"/>
      <c r="F4" s="1"/>
      <c r="G4" s="1"/>
    </row>
    <row r="5" spans="2:7" ht="15.75">
      <c r="B5" s="96" t="s">
        <v>298</v>
      </c>
      <c r="C5" s="82" t="s">
        <v>0</v>
      </c>
      <c r="D5" s="82" t="s">
        <v>1</v>
      </c>
      <c r="E5" s="82" t="s">
        <v>2</v>
      </c>
      <c r="F5" s="1"/>
    </row>
    <row r="6" spans="2:7">
      <c r="B6" s="128" t="s">
        <v>3</v>
      </c>
      <c r="C6" s="3">
        <v>1</v>
      </c>
      <c r="D6" s="3" t="s">
        <v>4</v>
      </c>
      <c r="E6" s="3">
        <v>2</v>
      </c>
    </row>
    <row r="7" spans="2:7">
      <c r="B7" s="128"/>
      <c r="C7" s="3">
        <f>C6 +1</f>
        <v>2</v>
      </c>
      <c r="D7" s="3" t="s">
        <v>5</v>
      </c>
      <c r="E7" s="3">
        <v>2</v>
      </c>
    </row>
    <row r="8" spans="2:7">
      <c r="B8" s="128"/>
      <c r="C8" s="28">
        <f t="shared" ref="C8:C28" si="0">C7 +1</f>
        <v>3</v>
      </c>
      <c r="D8" s="98" t="s">
        <v>356</v>
      </c>
      <c r="E8" s="3">
        <v>2</v>
      </c>
    </row>
    <row r="9" spans="2:7">
      <c r="B9" s="128"/>
      <c r="C9" s="28">
        <f t="shared" si="0"/>
        <v>4</v>
      </c>
      <c r="D9" s="3" t="s">
        <v>6</v>
      </c>
      <c r="E9" s="3">
        <v>2</v>
      </c>
    </row>
    <row r="10" spans="2:7">
      <c r="B10" s="128" t="s">
        <v>7</v>
      </c>
      <c r="C10" s="114">
        <f t="shared" si="0"/>
        <v>5</v>
      </c>
      <c r="D10" s="114" t="s">
        <v>357</v>
      </c>
      <c r="E10" s="114">
        <v>1</v>
      </c>
    </row>
    <row r="11" spans="2:7">
      <c r="B11" s="128"/>
      <c r="C11" s="28">
        <f t="shared" si="0"/>
        <v>6</v>
      </c>
      <c r="D11" s="3" t="s">
        <v>8</v>
      </c>
      <c r="E11" s="3">
        <v>3</v>
      </c>
    </row>
    <row r="12" spans="2:7">
      <c r="B12" s="128"/>
      <c r="C12" s="28">
        <f t="shared" si="0"/>
        <v>7</v>
      </c>
      <c r="D12" s="98" t="s">
        <v>358</v>
      </c>
      <c r="E12" s="3">
        <v>5</v>
      </c>
    </row>
    <row r="13" spans="2:7">
      <c r="B13" s="128" t="s">
        <v>285</v>
      </c>
      <c r="C13" s="28">
        <f t="shared" si="0"/>
        <v>8</v>
      </c>
      <c r="D13" s="98" t="s">
        <v>359</v>
      </c>
      <c r="E13" s="3">
        <v>2</v>
      </c>
    </row>
    <row r="14" spans="2:7">
      <c r="B14" s="128"/>
      <c r="C14" s="28">
        <f t="shared" si="0"/>
        <v>9</v>
      </c>
      <c r="D14" s="58" t="s">
        <v>263</v>
      </c>
      <c r="E14" s="3">
        <v>2</v>
      </c>
    </row>
    <row r="15" spans="2:7">
      <c r="B15" s="128"/>
      <c r="C15" s="28">
        <f t="shared" si="0"/>
        <v>10</v>
      </c>
      <c r="D15" s="3" t="s">
        <v>9</v>
      </c>
      <c r="E15" s="3">
        <v>0</v>
      </c>
    </row>
    <row r="16" spans="2:7">
      <c r="B16" s="128" t="s">
        <v>10</v>
      </c>
      <c r="C16" s="28">
        <f t="shared" si="0"/>
        <v>11</v>
      </c>
      <c r="D16" s="3" t="s">
        <v>11</v>
      </c>
      <c r="E16" s="3">
        <v>2</v>
      </c>
    </row>
    <row r="17" spans="2:5">
      <c r="B17" s="128"/>
      <c r="C17" s="28">
        <f t="shared" si="0"/>
        <v>12</v>
      </c>
      <c r="D17" s="3" t="s">
        <v>12</v>
      </c>
      <c r="E17" s="3">
        <v>2</v>
      </c>
    </row>
    <row r="18" spans="2:5">
      <c r="B18" s="128"/>
      <c r="C18" s="28">
        <f t="shared" si="0"/>
        <v>13</v>
      </c>
      <c r="D18" s="3" t="s">
        <v>13</v>
      </c>
      <c r="E18" s="3">
        <v>2</v>
      </c>
    </row>
    <row r="19" spans="2:5">
      <c r="B19" s="128"/>
      <c r="C19" s="28">
        <f t="shared" si="0"/>
        <v>14</v>
      </c>
      <c r="D19" s="3" t="s">
        <v>14</v>
      </c>
      <c r="E19" s="3">
        <v>1</v>
      </c>
    </row>
    <row r="20" spans="2:5">
      <c r="B20" s="128"/>
      <c r="C20" s="28">
        <f t="shared" si="0"/>
        <v>15</v>
      </c>
      <c r="D20" s="95" t="s">
        <v>301</v>
      </c>
      <c r="E20" s="3">
        <v>4</v>
      </c>
    </row>
    <row r="21" spans="2:5">
      <c r="B21" s="128"/>
      <c r="C21" s="28">
        <f t="shared" si="0"/>
        <v>16</v>
      </c>
      <c r="D21" s="95" t="s">
        <v>302</v>
      </c>
      <c r="E21" s="3">
        <v>2</v>
      </c>
    </row>
    <row r="22" spans="2:5">
      <c r="B22" s="128"/>
      <c r="C22" s="28">
        <f t="shared" si="0"/>
        <v>17</v>
      </c>
      <c r="D22" s="3" t="s">
        <v>15</v>
      </c>
      <c r="E22" s="3">
        <v>1</v>
      </c>
    </row>
    <row r="23" spans="2:5">
      <c r="B23" s="128"/>
      <c r="C23" s="28">
        <f t="shared" si="0"/>
        <v>18</v>
      </c>
      <c r="D23" s="3" t="s">
        <v>16</v>
      </c>
      <c r="E23" s="3">
        <v>4</v>
      </c>
    </row>
    <row r="24" spans="2:5">
      <c r="B24" s="128"/>
      <c r="C24" s="28">
        <f t="shared" si="0"/>
        <v>19</v>
      </c>
      <c r="D24" s="98" t="s">
        <v>360</v>
      </c>
      <c r="E24" s="3">
        <v>4</v>
      </c>
    </row>
    <row r="25" spans="2:5">
      <c r="B25" s="131" t="s">
        <v>17</v>
      </c>
      <c r="C25" s="28">
        <f t="shared" si="0"/>
        <v>20</v>
      </c>
      <c r="D25" s="95" t="s">
        <v>300</v>
      </c>
      <c r="E25" s="3">
        <v>4</v>
      </c>
    </row>
    <row r="26" spans="2:5">
      <c r="B26" s="132"/>
      <c r="C26" s="28">
        <f t="shared" si="0"/>
        <v>21</v>
      </c>
      <c r="D26" s="98" t="s">
        <v>361</v>
      </c>
      <c r="E26" s="3">
        <v>0</v>
      </c>
    </row>
    <row r="27" spans="2:5">
      <c r="B27" s="132"/>
      <c r="C27" s="28">
        <f t="shared" si="0"/>
        <v>22</v>
      </c>
      <c r="D27" s="3" t="s">
        <v>18</v>
      </c>
      <c r="E27" s="3">
        <v>1</v>
      </c>
    </row>
    <row r="28" spans="2:5">
      <c r="B28" s="133"/>
      <c r="C28" s="28">
        <f t="shared" si="0"/>
        <v>23</v>
      </c>
      <c r="D28" s="95" t="s">
        <v>299</v>
      </c>
      <c r="E28" s="3">
        <v>0</v>
      </c>
    </row>
    <row r="29" spans="2:5">
      <c r="E29" s="2"/>
    </row>
    <row r="33" spans="3:4">
      <c r="C33">
        <v>10000</v>
      </c>
      <c r="D33">
        <v>4.83</v>
      </c>
    </row>
    <row r="34" spans="3:4">
      <c r="C34">
        <v>200000</v>
      </c>
      <c r="D34">
        <f>C34 *D33/C33</f>
        <v>96.6</v>
      </c>
    </row>
  </sheetData>
  <mergeCells count="7">
    <mergeCell ref="B2:E2"/>
    <mergeCell ref="B4:E4"/>
    <mergeCell ref="B25:B28"/>
    <mergeCell ref="B6:B9"/>
    <mergeCell ref="B10:B12"/>
    <mergeCell ref="B13:B15"/>
    <mergeCell ref="B16:B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C2:K32"/>
  <sheetViews>
    <sheetView workbookViewId="0">
      <selection activeCell="C20" sqref="C20:J20"/>
    </sheetView>
  </sheetViews>
  <sheetFormatPr baseColWidth="10" defaultRowHeight="15"/>
  <cols>
    <col min="8" max="8" width="16.42578125" bestFit="1" customWidth="1"/>
    <col min="10" max="10" width="14.28515625" customWidth="1"/>
  </cols>
  <sheetData>
    <row r="2" spans="3:11" s="35" customFormat="1" ht="15.75">
      <c r="C2" s="120" t="s">
        <v>183</v>
      </c>
      <c r="D2" s="121"/>
      <c r="E2" s="121"/>
      <c r="F2" s="121"/>
      <c r="G2" s="121"/>
      <c r="H2" s="121"/>
      <c r="I2" s="121"/>
      <c r="J2" s="122"/>
    </row>
    <row r="3" spans="3:11">
      <c r="C3" s="21"/>
      <c r="D3" s="21"/>
      <c r="E3" s="21"/>
      <c r="F3" s="21"/>
      <c r="G3" s="21"/>
      <c r="H3" s="21"/>
      <c r="I3" s="21"/>
      <c r="J3" s="21"/>
    </row>
    <row r="4" spans="3:11" ht="15.75">
      <c r="C4" s="126" t="s">
        <v>303</v>
      </c>
      <c r="D4" s="126"/>
      <c r="E4" s="126"/>
      <c r="F4" s="126"/>
      <c r="G4" s="126"/>
      <c r="H4" s="126"/>
      <c r="I4" s="126"/>
      <c r="J4" s="126"/>
      <c r="K4" s="8"/>
    </row>
    <row r="5" spans="3:11">
      <c r="C5" s="77"/>
      <c r="D5" s="77"/>
      <c r="E5" s="77"/>
      <c r="F5" s="77"/>
      <c r="G5" s="77"/>
      <c r="H5" s="77"/>
      <c r="I5" s="77"/>
      <c r="J5" s="77"/>
      <c r="K5" s="7"/>
    </row>
    <row r="6" spans="3:11">
      <c r="C6" s="21"/>
      <c r="D6" s="21"/>
      <c r="E6" s="21"/>
      <c r="F6" s="21"/>
      <c r="G6" s="21"/>
      <c r="H6" s="81" t="s">
        <v>19</v>
      </c>
      <c r="I6" s="124" t="s">
        <v>22</v>
      </c>
      <c r="J6" s="124"/>
    </row>
    <row r="7" spans="3:11">
      <c r="C7" s="123" t="s">
        <v>289</v>
      </c>
      <c r="D7" s="123"/>
      <c r="E7" s="5">
        <f>SUM('tabla de clasificacion TPM'!E6:E28)</f>
        <v>48</v>
      </c>
      <c r="F7" s="21"/>
      <c r="G7" s="21"/>
      <c r="H7" s="81" t="s">
        <v>20</v>
      </c>
      <c r="I7" s="125">
        <v>39702</v>
      </c>
      <c r="J7" s="125"/>
    </row>
    <row r="8" spans="3:11">
      <c r="C8" s="123" t="s">
        <v>144</v>
      </c>
      <c r="D8" s="123"/>
      <c r="E8" s="6">
        <f>E7/23</f>
        <v>2.0869565217391304</v>
      </c>
      <c r="F8" s="21"/>
      <c r="G8" s="21"/>
      <c r="H8" s="81" t="s">
        <v>21</v>
      </c>
      <c r="I8" s="124" t="s">
        <v>23</v>
      </c>
      <c r="J8" s="124"/>
    </row>
    <row r="9" spans="3:11">
      <c r="C9" s="21"/>
      <c r="D9" s="21"/>
      <c r="E9" s="21"/>
      <c r="F9" s="21"/>
      <c r="G9" s="21"/>
      <c r="H9" s="21"/>
      <c r="I9" s="21"/>
      <c r="J9" s="21"/>
    </row>
    <row r="10" spans="3:11" ht="15.75">
      <c r="C10" s="82" t="s">
        <v>24</v>
      </c>
      <c r="D10" s="126" t="s">
        <v>339</v>
      </c>
      <c r="E10" s="126"/>
      <c r="F10" s="126"/>
      <c r="G10" s="126"/>
      <c r="H10" s="126"/>
      <c r="I10" s="126"/>
      <c r="J10" s="126"/>
    </row>
    <row r="11" spans="3:11">
      <c r="C11" s="4">
        <v>1</v>
      </c>
      <c r="D11" s="124" t="s">
        <v>25</v>
      </c>
      <c r="E11" s="124"/>
      <c r="F11" s="124"/>
      <c r="G11" s="124"/>
      <c r="H11" s="124"/>
      <c r="I11" s="124"/>
      <c r="J11" s="124"/>
    </row>
    <row r="12" spans="3:11">
      <c r="C12" s="4">
        <v>2</v>
      </c>
      <c r="D12" s="134" t="s">
        <v>38</v>
      </c>
      <c r="E12" s="135"/>
      <c r="F12" s="135"/>
      <c r="G12" s="135"/>
      <c r="H12" s="135"/>
      <c r="I12" s="135"/>
      <c r="J12" s="136"/>
    </row>
    <row r="13" spans="3:11">
      <c r="C13" s="10">
        <v>2</v>
      </c>
      <c r="D13" s="134" t="s">
        <v>80</v>
      </c>
      <c r="E13" s="135"/>
      <c r="F13" s="135"/>
      <c r="G13" s="135"/>
      <c r="H13" s="135"/>
      <c r="I13" s="135"/>
      <c r="J13" s="136"/>
    </row>
    <row r="14" spans="3:11">
      <c r="C14" s="4">
        <v>3</v>
      </c>
      <c r="D14" s="134" t="s">
        <v>34</v>
      </c>
      <c r="E14" s="135"/>
      <c r="F14" s="135"/>
      <c r="G14" s="135"/>
      <c r="H14" s="135"/>
      <c r="I14" s="135"/>
      <c r="J14" s="136"/>
    </row>
    <row r="15" spans="3:11">
      <c r="C15" s="4">
        <v>3</v>
      </c>
      <c r="D15" s="134" t="s">
        <v>35</v>
      </c>
      <c r="E15" s="135"/>
      <c r="F15" s="135"/>
      <c r="G15" s="135"/>
      <c r="H15" s="135"/>
      <c r="I15" s="135"/>
      <c r="J15" s="136"/>
    </row>
    <row r="16" spans="3:11">
      <c r="C16" s="4">
        <v>3</v>
      </c>
      <c r="D16" s="134" t="s">
        <v>36</v>
      </c>
      <c r="E16" s="135"/>
      <c r="F16" s="135"/>
      <c r="G16" s="135"/>
      <c r="H16" s="135"/>
      <c r="I16" s="135"/>
      <c r="J16" s="136"/>
    </row>
    <row r="17" spans="3:10">
      <c r="C17" s="4">
        <v>3</v>
      </c>
      <c r="D17" s="134" t="s">
        <v>37</v>
      </c>
      <c r="E17" s="135"/>
      <c r="F17" s="135"/>
      <c r="G17" s="135"/>
      <c r="H17" s="135"/>
      <c r="I17" s="135"/>
      <c r="J17" s="136"/>
    </row>
    <row r="18" spans="3:10">
      <c r="C18" s="4">
        <v>3</v>
      </c>
      <c r="D18" s="134" t="s">
        <v>176</v>
      </c>
      <c r="E18" s="135"/>
      <c r="F18" s="135"/>
      <c r="G18" s="135"/>
      <c r="H18" s="135"/>
      <c r="I18" s="135"/>
      <c r="J18" s="136"/>
    </row>
    <row r="19" spans="3:10">
      <c r="C19" s="4">
        <v>4</v>
      </c>
      <c r="D19" s="124" t="s">
        <v>350</v>
      </c>
      <c r="E19" s="124"/>
      <c r="F19" s="124"/>
      <c r="G19" s="124"/>
      <c r="H19" s="124"/>
      <c r="I19" s="124"/>
      <c r="J19" s="124"/>
    </row>
    <row r="20" spans="3:10">
      <c r="C20" s="114">
        <v>5</v>
      </c>
      <c r="D20" s="137" t="s">
        <v>351</v>
      </c>
      <c r="E20" s="137"/>
      <c r="F20" s="137"/>
      <c r="G20" s="137"/>
      <c r="H20" s="137"/>
      <c r="I20" s="137"/>
      <c r="J20" s="137"/>
    </row>
    <row r="21" spans="3:10">
      <c r="C21" s="4">
        <v>8</v>
      </c>
      <c r="D21" s="124" t="s">
        <v>308</v>
      </c>
      <c r="E21" s="124"/>
      <c r="F21" s="124"/>
      <c r="G21" s="124"/>
      <c r="H21" s="124"/>
      <c r="I21" s="124"/>
      <c r="J21" s="124"/>
    </row>
    <row r="22" spans="3:10">
      <c r="C22" s="4">
        <v>9</v>
      </c>
      <c r="D22" s="124" t="s">
        <v>27</v>
      </c>
      <c r="E22" s="124"/>
      <c r="F22" s="124"/>
      <c r="G22" s="124"/>
      <c r="H22" s="124"/>
      <c r="I22" s="124"/>
      <c r="J22" s="124"/>
    </row>
    <row r="23" spans="3:10">
      <c r="C23" s="4">
        <v>10</v>
      </c>
      <c r="D23" s="124" t="s">
        <v>28</v>
      </c>
      <c r="E23" s="124"/>
      <c r="F23" s="124"/>
      <c r="G23" s="124"/>
      <c r="H23" s="124"/>
      <c r="I23" s="124"/>
      <c r="J23" s="124"/>
    </row>
    <row r="24" spans="3:10">
      <c r="C24" s="4">
        <v>11</v>
      </c>
      <c r="D24" s="124" t="s">
        <v>32</v>
      </c>
      <c r="E24" s="124"/>
      <c r="F24" s="124"/>
      <c r="G24" s="124"/>
      <c r="H24" s="124"/>
      <c r="I24" s="124"/>
      <c r="J24" s="124"/>
    </row>
    <row r="25" spans="3:10">
      <c r="C25" s="4">
        <v>12</v>
      </c>
      <c r="D25" s="124" t="s">
        <v>29</v>
      </c>
      <c r="E25" s="124"/>
      <c r="F25" s="124"/>
      <c r="G25" s="124"/>
      <c r="H25" s="124"/>
      <c r="I25" s="124"/>
      <c r="J25" s="124"/>
    </row>
    <row r="26" spans="3:10">
      <c r="C26" s="4">
        <v>13</v>
      </c>
      <c r="D26" s="124" t="s">
        <v>30</v>
      </c>
      <c r="E26" s="124"/>
      <c r="F26" s="124"/>
      <c r="G26" s="124"/>
      <c r="H26" s="124"/>
      <c r="I26" s="124"/>
      <c r="J26" s="124"/>
    </row>
    <row r="27" spans="3:10">
      <c r="C27" s="4">
        <v>14</v>
      </c>
      <c r="D27" s="124" t="s">
        <v>31</v>
      </c>
      <c r="E27" s="124"/>
      <c r="F27" s="124"/>
      <c r="G27" s="124"/>
      <c r="H27" s="124"/>
      <c r="I27" s="124"/>
      <c r="J27" s="124"/>
    </row>
    <row r="28" spans="3:10">
      <c r="C28" s="4">
        <v>16</v>
      </c>
      <c r="D28" s="124" t="s">
        <v>307</v>
      </c>
      <c r="E28" s="124"/>
      <c r="F28" s="124"/>
      <c r="G28" s="124"/>
      <c r="H28" s="124"/>
      <c r="I28" s="124"/>
      <c r="J28" s="124"/>
    </row>
    <row r="29" spans="3:10" s="35" customFormat="1">
      <c r="C29" s="31">
        <v>17</v>
      </c>
      <c r="D29" s="134" t="s">
        <v>304</v>
      </c>
      <c r="E29" s="135"/>
      <c r="F29" s="135"/>
      <c r="G29" s="135"/>
      <c r="H29" s="135"/>
      <c r="I29" s="135"/>
      <c r="J29" s="136"/>
    </row>
    <row r="30" spans="3:10">
      <c r="C30" s="4">
        <v>21</v>
      </c>
      <c r="D30" s="124" t="s">
        <v>305</v>
      </c>
      <c r="E30" s="124"/>
      <c r="F30" s="124"/>
      <c r="G30" s="124"/>
      <c r="H30" s="124"/>
      <c r="I30" s="124"/>
      <c r="J30" s="124"/>
    </row>
    <row r="31" spans="3:10">
      <c r="C31" s="4">
        <v>22</v>
      </c>
      <c r="D31" s="124" t="s">
        <v>33</v>
      </c>
      <c r="E31" s="124"/>
      <c r="F31" s="124"/>
      <c r="G31" s="124"/>
      <c r="H31" s="124"/>
      <c r="I31" s="124"/>
      <c r="J31" s="124"/>
    </row>
    <row r="32" spans="3:10">
      <c r="C32" s="4">
        <v>23</v>
      </c>
      <c r="D32" s="124" t="s">
        <v>306</v>
      </c>
      <c r="E32" s="124"/>
      <c r="F32" s="124"/>
      <c r="G32" s="124"/>
      <c r="H32" s="124"/>
      <c r="I32" s="124"/>
      <c r="J32" s="124"/>
    </row>
  </sheetData>
  <mergeCells count="30">
    <mergeCell ref="C7:D7"/>
    <mergeCell ref="C8:D8"/>
    <mergeCell ref="D10:J10"/>
    <mergeCell ref="I6:J6"/>
    <mergeCell ref="I7:J7"/>
    <mergeCell ref="I8:J8"/>
    <mergeCell ref="D24:J24"/>
    <mergeCell ref="D25:J25"/>
    <mergeCell ref="D26:J26"/>
    <mergeCell ref="D11:J11"/>
    <mergeCell ref="D19:J19"/>
    <mergeCell ref="D20:J20"/>
    <mergeCell ref="D21:J21"/>
    <mergeCell ref="D13:J13"/>
    <mergeCell ref="C2:J2"/>
    <mergeCell ref="D31:J31"/>
    <mergeCell ref="D32:J32"/>
    <mergeCell ref="C4:J4"/>
    <mergeCell ref="D14:J14"/>
    <mergeCell ref="D18:J18"/>
    <mergeCell ref="D15:J15"/>
    <mergeCell ref="D16:J16"/>
    <mergeCell ref="D17:J17"/>
    <mergeCell ref="D12:J12"/>
    <mergeCell ref="D27:J27"/>
    <mergeCell ref="D28:J28"/>
    <mergeCell ref="D29:J29"/>
    <mergeCell ref="D30:J30"/>
    <mergeCell ref="D22:J22"/>
    <mergeCell ref="D23:J2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I31"/>
  <sheetViews>
    <sheetView workbookViewId="0">
      <selection activeCell="C10" sqref="C10:D11"/>
    </sheetView>
  </sheetViews>
  <sheetFormatPr baseColWidth="10" defaultRowHeight="15"/>
  <cols>
    <col min="2" max="2" width="8.85546875" customWidth="1"/>
    <col min="4" max="4" width="41.140625" customWidth="1"/>
    <col min="6" max="6" width="28.85546875" customWidth="1"/>
  </cols>
  <sheetData>
    <row r="1" spans="2:9" s="37" customFormat="1"/>
    <row r="2" spans="2:9" ht="15.75">
      <c r="B2" s="120" t="s">
        <v>185</v>
      </c>
      <c r="C2" s="121"/>
      <c r="D2" s="121"/>
      <c r="E2" s="121"/>
      <c r="F2" s="121"/>
      <c r="G2" s="121"/>
      <c r="H2" s="121"/>
      <c r="I2" s="122"/>
    </row>
    <row r="3" spans="2:9" s="40" customFormat="1">
      <c r="B3" s="76"/>
      <c r="C3" s="76"/>
      <c r="D3" s="76"/>
      <c r="E3" s="76"/>
      <c r="F3" s="76"/>
      <c r="G3" s="76"/>
      <c r="H3" s="76"/>
      <c r="I3" s="76"/>
    </row>
    <row r="4" spans="2:9" ht="15.75">
      <c r="B4" s="126" t="s">
        <v>312</v>
      </c>
      <c r="C4" s="126"/>
      <c r="D4" s="126"/>
      <c r="E4" s="126"/>
      <c r="F4" s="126"/>
      <c r="G4" s="126"/>
      <c r="H4" s="126"/>
      <c r="I4" s="126"/>
    </row>
    <row r="5" spans="2:9">
      <c r="B5" s="21"/>
      <c r="C5" s="21"/>
      <c r="D5" s="21"/>
      <c r="E5" s="21"/>
      <c r="F5" s="21"/>
      <c r="G5" s="21"/>
      <c r="H5" s="21"/>
      <c r="I5" s="21"/>
    </row>
    <row r="6" spans="2:9">
      <c r="B6" s="138" t="s">
        <v>53</v>
      </c>
      <c r="C6" s="139"/>
      <c r="D6" s="9" t="s">
        <v>54</v>
      </c>
      <c r="F6" s="21"/>
      <c r="G6" s="81" t="s">
        <v>55</v>
      </c>
      <c r="H6" s="12">
        <v>39705</v>
      </c>
      <c r="I6" s="21"/>
    </row>
    <row r="7" spans="2:9">
      <c r="B7" s="21"/>
      <c r="C7" s="21"/>
      <c r="D7" s="21"/>
      <c r="E7" s="21"/>
      <c r="F7" s="21"/>
      <c r="G7" s="21"/>
      <c r="H7" s="21"/>
      <c r="I7" s="21"/>
    </row>
    <row r="8" spans="2:9">
      <c r="B8" s="127" t="s">
        <v>309</v>
      </c>
      <c r="C8" s="127" t="s">
        <v>310</v>
      </c>
      <c r="D8" s="127"/>
      <c r="E8" s="127" t="s">
        <v>311</v>
      </c>
      <c r="F8" s="127"/>
      <c r="G8" s="127" t="s">
        <v>56</v>
      </c>
      <c r="H8" s="127"/>
      <c r="I8" s="127" t="s">
        <v>57</v>
      </c>
    </row>
    <row r="9" spans="2:9">
      <c r="B9" s="127"/>
      <c r="C9" s="127"/>
      <c r="D9" s="127"/>
      <c r="E9" s="127"/>
      <c r="F9" s="127"/>
      <c r="G9" s="127"/>
      <c r="H9" s="127"/>
      <c r="I9" s="127"/>
    </row>
    <row r="10" spans="2:9">
      <c r="B10" s="9">
        <v>1</v>
      </c>
      <c r="C10" s="124" t="s">
        <v>25</v>
      </c>
      <c r="D10" s="124"/>
      <c r="E10" s="124" t="s">
        <v>362</v>
      </c>
      <c r="F10" s="124"/>
      <c r="G10" s="124" t="s">
        <v>73</v>
      </c>
      <c r="H10" s="124"/>
      <c r="I10" s="12">
        <v>39713</v>
      </c>
    </row>
    <row r="11" spans="2:9">
      <c r="B11" s="9">
        <f>B10 + 1</f>
        <v>2</v>
      </c>
      <c r="C11" s="124" t="s">
        <v>38</v>
      </c>
      <c r="D11" s="124"/>
      <c r="E11" s="124" t="s">
        <v>58</v>
      </c>
      <c r="F11" s="124"/>
      <c r="G11" s="124" t="s">
        <v>74</v>
      </c>
      <c r="H11" s="124"/>
      <c r="I11" s="12">
        <v>39713</v>
      </c>
    </row>
    <row r="12" spans="2:9">
      <c r="B12" s="9">
        <f t="shared" ref="B12:B30" si="0">B11 + 1</f>
        <v>3</v>
      </c>
      <c r="C12" s="124" t="s">
        <v>350</v>
      </c>
      <c r="D12" s="124"/>
      <c r="E12" s="124" t="s">
        <v>59</v>
      </c>
      <c r="F12" s="124"/>
      <c r="G12" s="124" t="s">
        <v>74</v>
      </c>
      <c r="H12" s="124"/>
      <c r="I12" s="12">
        <v>39713</v>
      </c>
    </row>
    <row r="13" spans="2:9">
      <c r="B13" s="9">
        <f t="shared" si="0"/>
        <v>4</v>
      </c>
      <c r="C13" s="124" t="s">
        <v>34</v>
      </c>
      <c r="D13" s="124"/>
      <c r="E13" s="124" t="s">
        <v>60</v>
      </c>
      <c r="F13" s="124"/>
      <c r="G13" s="124" t="s">
        <v>315</v>
      </c>
      <c r="H13" s="124"/>
      <c r="I13" s="12">
        <v>39713</v>
      </c>
    </row>
    <row r="14" spans="2:9">
      <c r="B14" s="9">
        <f t="shared" si="0"/>
        <v>5</v>
      </c>
      <c r="C14" s="124" t="s">
        <v>35</v>
      </c>
      <c r="D14" s="124"/>
      <c r="E14" s="124" t="s">
        <v>61</v>
      </c>
      <c r="F14" s="124"/>
      <c r="G14" s="124" t="s">
        <v>315</v>
      </c>
      <c r="H14" s="124"/>
      <c r="I14" s="12">
        <v>39713</v>
      </c>
    </row>
    <row r="15" spans="2:9">
      <c r="B15" s="9">
        <f t="shared" si="0"/>
        <v>6</v>
      </c>
      <c r="C15" s="124" t="s">
        <v>36</v>
      </c>
      <c r="D15" s="124"/>
      <c r="E15" s="124" t="s">
        <v>62</v>
      </c>
      <c r="F15" s="124"/>
      <c r="G15" s="124" t="s">
        <v>315</v>
      </c>
      <c r="H15" s="124"/>
      <c r="I15" s="12">
        <v>39713</v>
      </c>
    </row>
    <row r="16" spans="2:9">
      <c r="B16" s="9">
        <f t="shared" si="0"/>
        <v>7</v>
      </c>
      <c r="C16" s="124" t="s">
        <v>37</v>
      </c>
      <c r="D16" s="124"/>
      <c r="E16" s="124" t="s">
        <v>63</v>
      </c>
      <c r="F16" s="124"/>
      <c r="G16" s="124" t="s">
        <v>315</v>
      </c>
      <c r="H16" s="124"/>
      <c r="I16" s="12">
        <v>39713</v>
      </c>
    </row>
    <row r="17" spans="2:9">
      <c r="B17" s="9">
        <f t="shared" si="0"/>
        <v>8</v>
      </c>
      <c r="C17" s="124" t="s">
        <v>176</v>
      </c>
      <c r="D17" s="124"/>
      <c r="E17" s="124" t="s">
        <v>177</v>
      </c>
      <c r="F17" s="124"/>
      <c r="G17" s="124" t="s">
        <v>315</v>
      </c>
      <c r="H17" s="124"/>
      <c r="I17" s="12">
        <v>39713</v>
      </c>
    </row>
    <row r="18" spans="2:9">
      <c r="B18" s="114">
        <f t="shared" si="0"/>
        <v>9</v>
      </c>
      <c r="C18" s="137" t="s">
        <v>351</v>
      </c>
      <c r="D18" s="137"/>
      <c r="E18" s="137" t="s">
        <v>363</v>
      </c>
      <c r="F18" s="137"/>
      <c r="G18" s="137" t="s">
        <v>75</v>
      </c>
      <c r="H18" s="137"/>
      <c r="I18" s="118">
        <v>39713</v>
      </c>
    </row>
    <row r="19" spans="2:9">
      <c r="B19" s="28">
        <f t="shared" si="0"/>
        <v>10</v>
      </c>
      <c r="C19" s="124" t="s">
        <v>26</v>
      </c>
      <c r="D19" s="124"/>
      <c r="E19" s="124" t="s">
        <v>64</v>
      </c>
      <c r="F19" s="124"/>
      <c r="G19" s="124" t="s">
        <v>76</v>
      </c>
      <c r="H19" s="124"/>
      <c r="I19" s="12">
        <v>39713</v>
      </c>
    </row>
    <row r="20" spans="2:9">
      <c r="B20" s="28">
        <f t="shared" si="0"/>
        <v>11</v>
      </c>
      <c r="C20" s="124" t="s">
        <v>27</v>
      </c>
      <c r="D20" s="124"/>
      <c r="E20" s="124" t="s">
        <v>65</v>
      </c>
      <c r="F20" s="124"/>
      <c r="G20" s="124" t="s">
        <v>315</v>
      </c>
      <c r="H20" s="124"/>
      <c r="I20" s="12">
        <v>39713</v>
      </c>
    </row>
    <row r="21" spans="2:9">
      <c r="B21" s="28">
        <f t="shared" si="0"/>
        <v>12</v>
      </c>
      <c r="C21" s="124" t="s">
        <v>28</v>
      </c>
      <c r="D21" s="124"/>
      <c r="E21" s="124" t="s">
        <v>79</v>
      </c>
      <c r="F21" s="124"/>
      <c r="G21" s="124" t="s">
        <v>315</v>
      </c>
      <c r="H21" s="124"/>
      <c r="I21" s="12">
        <v>39713</v>
      </c>
    </row>
    <row r="22" spans="2:9">
      <c r="B22" s="28">
        <f t="shared" si="0"/>
        <v>13</v>
      </c>
      <c r="C22" s="124" t="s">
        <v>32</v>
      </c>
      <c r="D22" s="124"/>
      <c r="E22" s="124" t="s">
        <v>66</v>
      </c>
      <c r="F22" s="124"/>
      <c r="G22" s="124" t="s">
        <v>76</v>
      </c>
      <c r="H22" s="124"/>
      <c r="I22" s="12">
        <v>39713</v>
      </c>
    </row>
    <row r="23" spans="2:9">
      <c r="B23" s="28">
        <f t="shared" si="0"/>
        <v>14</v>
      </c>
      <c r="C23" s="124" t="s">
        <v>29</v>
      </c>
      <c r="D23" s="124"/>
      <c r="E23" s="124" t="s">
        <v>68</v>
      </c>
      <c r="F23" s="124"/>
      <c r="G23" s="124" t="s">
        <v>73</v>
      </c>
      <c r="H23" s="124"/>
      <c r="I23" s="12">
        <v>39713</v>
      </c>
    </row>
    <row r="24" spans="2:9">
      <c r="B24" s="28">
        <f t="shared" si="0"/>
        <v>15</v>
      </c>
      <c r="C24" s="124" t="s">
        <v>30</v>
      </c>
      <c r="D24" s="124"/>
      <c r="E24" s="124" t="s">
        <v>69</v>
      </c>
      <c r="F24" s="124"/>
      <c r="G24" s="124" t="s">
        <v>73</v>
      </c>
      <c r="H24" s="124"/>
      <c r="I24" s="12">
        <v>39713</v>
      </c>
    </row>
    <row r="25" spans="2:9">
      <c r="B25" s="28">
        <f t="shared" si="0"/>
        <v>16</v>
      </c>
      <c r="C25" s="124" t="s">
        <v>31</v>
      </c>
      <c r="D25" s="124"/>
      <c r="E25" s="124" t="s">
        <v>70</v>
      </c>
      <c r="F25" s="124"/>
      <c r="G25" s="124" t="s">
        <v>77</v>
      </c>
      <c r="H25" s="124"/>
      <c r="I25" s="12">
        <v>39713</v>
      </c>
    </row>
    <row r="26" spans="2:9">
      <c r="B26" s="28">
        <f t="shared" si="0"/>
        <v>17</v>
      </c>
      <c r="C26" s="124" t="s">
        <v>307</v>
      </c>
      <c r="D26" s="124"/>
      <c r="E26" s="124" t="s">
        <v>71</v>
      </c>
      <c r="F26" s="124"/>
      <c r="G26" s="124" t="s">
        <v>75</v>
      </c>
      <c r="H26" s="124"/>
      <c r="I26" s="12">
        <v>39713</v>
      </c>
    </row>
    <row r="27" spans="2:9">
      <c r="B27" s="28">
        <f t="shared" si="0"/>
        <v>18</v>
      </c>
      <c r="C27" s="124" t="s">
        <v>184</v>
      </c>
      <c r="D27" s="124"/>
      <c r="E27" s="124" t="s">
        <v>67</v>
      </c>
      <c r="F27" s="124"/>
      <c r="G27" s="124" t="s">
        <v>76</v>
      </c>
      <c r="H27" s="124"/>
      <c r="I27" s="12">
        <v>39713</v>
      </c>
    </row>
    <row r="28" spans="2:9">
      <c r="B28" s="36">
        <f t="shared" si="0"/>
        <v>19</v>
      </c>
      <c r="C28" s="124" t="s">
        <v>305</v>
      </c>
      <c r="D28" s="124"/>
      <c r="E28" s="124" t="s">
        <v>314</v>
      </c>
      <c r="F28" s="124"/>
      <c r="G28" s="124" t="s">
        <v>78</v>
      </c>
      <c r="H28" s="124"/>
      <c r="I28" s="12">
        <v>39713</v>
      </c>
    </row>
    <row r="29" spans="2:9">
      <c r="B29" s="36">
        <f t="shared" si="0"/>
        <v>20</v>
      </c>
      <c r="C29" s="124" t="s">
        <v>33</v>
      </c>
      <c r="D29" s="124"/>
      <c r="E29" s="124" t="s">
        <v>72</v>
      </c>
      <c r="F29" s="124"/>
      <c r="G29" s="124" t="s">
        <v>78</v>
      </c>
      <c r="H29" s="124"/>
      <c r="I29" s="12">
        <v>39713</v>
      </c>
    </row>
    <row r="30" spans="2:9">
      <c r="B30" s="36">
        <f t="shared" si="0"/>
        <v>21</v>
      </c>
      <c r="C30" s="124" t="s">
        <v>306</v>
      </c>
      <c r="D30" s="124"/>
      <c r="E30" s="124" t="s">
        <v>313</v>
      </c>
      <c r="F30" s="124"/>
      <c r="G30" s="124" t="s">
        <v>73</v>
      </c>
      <c r="H30" s="124"/>
      <c r="I30" s="12">
        <v>39713</v>
      </c>
    </row>
    <row r="31" spans="2:9">
      <c r="I31" s="11"/>
    </row>
  </sheetData>
  <mergeCells count="71">
    <mergeCell ref="E15:F15"/>
    <mergeCell ref="G23:H23"/>
    <mergeCell ref="G24:H24"/>
    <mergeCell ref="G15:H15"/>
    <mergeCell ref="G16:H16"/>
    <mergeCell ref="G22:H22"/>
    <mergeCell ref="G17:H17"/>
    <mergeCell ref="E17:F17"/>
    <mergeCell ref="E18:F18"/>
    <mergeCell ref="E19:F19"/>
    <mergeCell ref="E20:F20"/>
    <mergeCell ref="E21:F21"/>
    <mergeCell ref="E22:F22"/>
    <mergeCell ref="E23:F23"/>
    <mergeCell ref="E24:F24"/>
    <mergeCell ref="B2:I2"/>
    <mergeCell ref="G18:H18"/>
    <mergeCell ref="G19:H19"/>
    <mergeCell ref="G20:H20"/>
    <mergeCell ref="G21:H21"/>
    <mergeCell ref="B4:I4"/>
    <mergeCell ref="B6:C6"/>
    <mergeCell ref="E16:F16"/>
    <mergeCell ref="C13:D13"/>
    <mergeCell ref="C14:D14"/>
    <mergeCell ref="C15:D15"/>
    <mergeCell ref="E11:F11"/>
    <mergeCell ref="G13:H13"/>
    <mergeCell ref="G14:H14"/>
    <mergeCell ref="E13:F13"/>
    <mergeCell ref="E14:F14"/>
    <mergeCell ref="G28:H28"/>
    <mergeCell ref="G29:H29"/>
    <mergeCell ref="G30:H30"/>
    <mergeCell ref="G27:H27"/>
    <mergeCell ref="E25:F25"/>
    <mergeCell ref="E26:F26"/>
    <mergeCell ref="E27:F27"/>
    <mergeCell ref="E28:F28"/>
    <mergeCell ref="E29:F29"/>
    <mergeCell ref="G25:H25"/>
    <mergeCell ref="G26:H26"/>
    <mergeCell ref="C27:D27"/>
    <mergeCell ref="C28:D28"/>
    <mergeCell ref="C29:D29"/>
    <mergeCell ref="C30:D30"/>
    <mergeCell ref="E30:F30"/>
    <mergeCell ref="C26:D26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20:D20"/>
    <mergeCell ref="C10:D10"/>
    <mergeCell ref="E10:F10"/>
    <mergeCell ref="G10:H10"/>
    <mergeCell ref="C12:D12"/>
    <mergeCell ref="G11:H11"/>
    <mergeCell ref="G12:H12"/>
    <mergeCell ref="C11:D11"/>
    <mergeCell ref="E12:F12"/>
    <mergeCell ref="B8:B9"/>
    <mergeCell ref="C8:D9"/>
    <mergeCell ref="E8:F9"/>
    <mergeCell ref="G8:H9"/>
    <mergeCell ref="I8:I9"/>
  </mergeCells>
  <pageMargins left="0.70866141732283472" right="0.70866141732283472" top="0.74803149606299213" bottom="0.74803149606299213" header="0.31496062992125984" footer="0.31496062992125984"/>
  <pageSetup scale="9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H13"/>
  <sheetViews>
    <sheetView workbookViewId="0">
      <selection activeCell="B11" sqref="B11:H11"/>
    </sheetView>
  </sheetViews>
  <sheetFormatPr baseColWidth="10" defaultRowHeight="15"/>
  <cols>
    <col min="2" max="2" width="27.140625" customWidth="1"/>
    <col min="3" max="3" width="24.140625" customWidth="1"/>
    <col min="4" max="4" width="50.5703125" customWidth="1"/>
    <col min="5" max="5" width="12" bestFit="1" customWidth="1"/>
    <col min="8" max="8" width="8.140625" customWidth="1"/>
  </cols>
  <sheetData>
    <row r="2" spans="2:8" s="37" customFormat="1" ht="15.75">
      <c r="B2" s="126" t="s">
        <v>186</v>
      </c>
      <c r="C2" s="126"/>
      <c r="D2" s="126"/>
      <c r="E2" s="126"/>
      <c r="F2" s="126"/>
      <c r="G2" s="126"/>
      <c r="H2" s="126"/>
    </row>
    <row r="3" spans="2:8" s="40" customFormat="1">
      <c r="B3" s="76"/>
      <c r="C3" s="76"/>
      <c r="D3" s="76"/>
      <c r="E3" s="76"/>
      <c r="F3" s="76"/>
      <c r="G3" s="76"/>
      <c r="H3" s="76"/>
    </row>
    <row r="4" spans="2:8" ht="15.75">
      <c r="B4" s="126" t="s">
        <v>333</v>
      </c>
      <c r="C4" s="126"/>
      <c r="D4" s="126"/>
      <c r="E4" s="126"/>
      <c r="F4" s="126"/>
      <c r="G4" s="126"/>
      <c r="H4" s="126"/>
    </row>
    <row r="5" spans="2:8">
      <c r="B5" s="21"/>
      <c r="C5" s="21"/>
      <c r="D5" s="21"/>
      <c r="E5" s="21"/>
      <c r="F5" s="21"/>
      <c r="G5" s="21"/>
      <c r="H5" s="21"/>
    </row>
    <row r="6" spans="2:8">
      <c r="B6" s="83" t="s">
        <v>145</v>
      </c>
      <c r="C6" s="83" t="s">
        <v>169</v>
      </c>
      <c r="D6" s="94" t="s">
        <v>334</v>
      </c>
      <c r="E6" s="83" t="s">
        <v>146</v>
      </c>
      <c r="F6" s="83" t="s">
        <v>147</v>
      </c>
      <c r="G6" s="123" t="s">
        <v>148</v>
      </c>
      <c r="H6" s="123"/>
    </row>
    <row r="7" spans="2:8">
      <c r="B7" s="98" t="s">
        <v>364</v>
      </c>
      <c r="C7" s="29" t="s">
        <v>157</v>
      </c>
      <c r="D7" s="29" t="s">
        <v>154</v>
      </c>
      <c r="E7" s="29" t="s">
        <v>162</v>
      </c>
      <c r="F7" s="29" t="s">
        <v>165</v>
      </c>
      <c r="G7" s="124" t="s">
        <v>73</v>
      </c>
      <c r="H7" s="124"/>
    </row>
    <row r="8" spans="2:8">
      <c r="B8" s="29" t="s">
        <v>149</v>
      </c>
      <c r="C8" s="29" t="s">
        <v>158</v>
      </c>
      <c r="D8" s="29" t="s">
        <v>155</v>
      </c>
      <c r="E8" s="29" t="s">
        <v>162</v>
      </c>
      <c r="F8" s="29" t="s">
        <v>165</v>
      </c>
      <c r="G8" s="124" t="s">
        <v>73</v>
      </c>
      <c r="H8" s="124"/>
    </row>
    <row r="9" spans="2:8">
      <c r="B9" s="29" t="s">
        <v>150</v>
      </c>
      <c r="C9" s="29" t="s">
        <v>159</v>
      </c>
      <c r="D9" s="95" t="s">
        <v>335</v>
      </c>
      <c r="E9" s="29" t="s">
        <v>163</v>
      </c>
      <c r="F9" s="29" t="s">
        <v>166</v>
      </c>
      <c r="G9" s="124" t="s">
        <v>73</v>
      </c>
      <c r="H9" s="124"/>
    </row>
    <row r="10" spans="2:8">
      <c r="B10" s="30" t="s">
        <v>179</v>
      </c>
      <c r="C10" s="30" t="s">
        <v>180</v>
      </c>
      <c r="D10" s="95" t="s">
        <v>336</v>
      </c>
      <c r="E10" s="30" t="s">
        <v>162</v>
      </c>
      <c r="F10" s="30" t="s">
        <v>165</v>
      </c>
      <c r="G10" s="134" t="s">
        <v>73</v>
      </c>
      <c r="H10" s="136"/>
    </row>
    <row r="11" spans="2:8">
      <c r="B11" s="114" t="s">
        <v>151</v>
      </c>
      <c r="C11" s="114" t="s">
        <v>160</v>
      </c>
      <c r="D11" s="114" t="s">
        <v>156</v>
      </c>
      <c r="E11" s="114" t="s">
        <v>162</v>
      </c>
      <c r="F11" s="114" t="s">
        <v>167</v>
      </c>
      <c r="G11" s="137" t="s">
        <v>73</v>
      </c>
      <c r="H11" s="137"/>
    </row>
    <row r="12" spans="2:8">
      <c r="B12" s="29" t="s">
        <v>152</v>
      </c>
      <c r="C12" s="29" t="s">
        <v>160</v>
      </c>
      <c r="D12" s="29" t="s">
        <v>156</v>
      </c>
      <c r="E12" s="99" t="s">
        <v>162</v>
      </c>
      <c r="F12" s="29" t="s">
        <v>167</v>
      </c>
      <c r="G12" s="124" t="s">
        <v>73</v>
      </c>
      <c r="H12" s="124"/>
    </row>
    <row r="13" spans="2:8">
      <c r="B13" s="29" t="s">
        <v>153</v>
      </c>
      <c r="C13" s="29" t="s">
        <v>161</v>
      </c>
      <c r="D13" s="29" t="s">
        <v>164</v>
      </c>
      <c r="E13" s="29" t="s">
        <v>163</v>
      </c>
      <c r="F13" s="29" t="s">
        <v>167</v>
      </c>
      <c r="G13" s="124" t="s">
        <v>168</v>
      </c>
      <c r="H13" s="124"/>
    </row>
  </sheetData>
  <mergeCells count="10">
    <mergeCell ref="B2:H2"/>
    <mergeCell ref="G12:H12"/>
    <mergeCell ref="G13:H13"/>
    <mergeCell ref="B4:H4"/>
    <mergeCell ref="G6:H6"/>
    <mergeCell ref="G7:H7"/>
    <mergeCell ref="G8:H8"/>
    <mergeCell ref="G9:H9"/>
    <mergeCell ref="G11:H11"/>
    <mergeCell ref="G10:H10"/>
  </mergeCells>
  <printOptions horizontalCentered="1" verticalCentered="1"/>
  <pageMargins left="0.70866141732283472" right="0.70866141732283472" top="0.55118110236220474" bottom="0.74803149606299213" header="0.31496062992125984" footer="0.31496062992125984"/>
  <pageSetup scale="8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41"/>
  <sheetViews>
    <sheetView workbookViewId="0">
      <selection activeCell="B27" sqref="B27"/>
    </sheetView>
  </sheetViews>
  <sheetFormatPr baseColWidth="10" defaultRowHeight="15"/>
  <cols>
    <col min="9" max="9" width="3.42578125" customWidth="1"/>
  </cols>
  <sheetData>
    <row r="2" spans="2:13" ht="15.75">
      <c r="B2" s="126" t="s">
        <v>187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2:13">
      <c r="B3" s="84"/>
      <c r="C3" s="85"/>
      <c r="D3" s="85"/>
      <c r="E3" s="85"/>
      <c r="F3" s="85"/>
      <c r="G3" s="85"/>
      <c r="H3" s="85"/>
      <c r="I3" s="85"/>
      <c r="J3" s="85"/>
      <c r="K3" s="85"/>
      <c r="L3" s="85"/>
      <c r="M3" s="86"/>
    </row>
    <row r="4" spans="2:13" ht="15.75">
      <c r="B4" s="84"/>
      <c r="C4" s="126" t="s">
        <v>104</v>
      </c>
      <c r="D4" s="126"/>
      <c r="E4" s="126"/>
      <c r="F4" s="126"/>
      <c r="G4" s="126"/>
      <c r="H4" s="85"/>
      <c r="I4" s="5"/>
      <c r="J4" s="87" t="s">
        <v>107</v>
      </c>
      <c r="K4" s="87"/>
      <c r="L4" s="85"/>
      <c r="M4" s="86"/>
    </row>
    <row r="5" spans="2:13">
      <c r="B5" s="84"/>
      <c r="C5" s="85"/>
      <c r="D5" s="85"/>
      <c r="E5" s="85"/>
      <c r="F5" s="85"/>
      <c r="G5" s="85"/>
      <c r="H5" s="85"/>
      <c r="I5" s="5"/>
      <c r="J5" s="85" t="s">
        <v>99</v>
      </c>
      <c r="K5" s="85"/>
      <c r="L5" s="85"/>
      <c r="M5" s="86"/>
    </row>
    <row r="6" spans="2:13" ht="15.75">
      <c r="B6" s="84"/>
      <c r="C6" s="126" t="s">
        <v>318</v>
      </c>
      <c r="D6" s="126"/>
      <c r="E6" s="126"/>
      <c r="F6" s="126"/>
      <c r="G6" s="126"/>
      <c r="H6" s="85"/>
      <c r="I6" s="5"/>
      <c r="J6" s="85" t="s">
        <v>108</v>
      </c>
      <c r="K6" s="85"/>
      <c r="L6" s="85"/>
      <c r="M6" s="86"/>
    </row>
    <row r="7" spans="2:13" ht="15.75">
      <c r="B7" s="84"/>
      <c r="C7" s="126" t="s">
        <v>365</v>
      </c>
      <c r="D7" s="126"/>
      <c r="E7" s="126"/>
      <c r="F7" s="126"/>
      <c r="G7" s="126"/>
      <c r="H7" s="85"/>
      <c r="I7" s="26"/>
      <c r="J7" s="85" t="s">
        <v>319</v>
      </c>
      <c r="K7" s="85"/>
      <c r="L7" s="85"/>
      <c r="M7" s="86"/>
    </row>
    <row r="8" spans="2:13">
      <c r="B8" s="84"/>
      <c r="C8" s="85"/>
      <c r="D8" s="85"/>
      <c r="E8" s="85"/>
      <c r="F8" s="85"/>
      <c r="G8" s="85"/>
      <c r="H8" s="85"/>
      <c r="I8" s="85"/>
      <c r="J8" s="85"/>
      <c r="K8" s="85"/>
      <c r="L8" s="85"/>
      <c r="M8" s="86"/>
    </row>
    <row r="9" spans="2:13">
      <c r="B9" s="84"/>
      <c r="C9" s="85"/>
      <c r="D9" s="85"/>
      <c r="E9" s="85"/>
      <c r="F9" s="85"/>
      <c r="G9" s="85"/>
      <c r="H9" s="85"/>
      <c r="I9" s="85"/>
      <c r="J9" s="85"/>
      <c r="K9" s="85"/>
      <c r="L9" s="85"/>
      <c r="M9" s="86"/>
    </row>
    <row r="10" spans="2:13" ht="15" customHeight="1">
      <c r="B10" s="142" t="s">
        <v>366</v>
      </c>
      <c r="C10" s="143"/>
      <c r="D10" s="144"/>
      <c r="E10" s="85"/>
      <c r="F10" s="87"/>
      <c r="G10" s="87"/>
      <c r="H10" s="87"/>
      <c r="I10" s="87"/>
      <c r="J10" s="87"/>
      <c r="K10" s="87"/>
      <c r="L10" s="85"/>
      <c r="M10" s="86"/>
    </row>
    <row r="11" spans="2:13">
      <c r="B11" s="145"/>
      <c r="C11" s="146"/>
      <c r="D11" s="147"/>
      <c r="E11" s="85"/>
      <c r="F11" s="87"/>
      <c r="G11" s="87"/>
      <c r="H11" s="87"/>
      <c r="I11" s="87"/>
      <c r="J11" s="87"/>
      <c r="K11" s="87"/>
      <c r="L11" s="85"/>
      <c r="M11" s="86"/>
    </row>
    <row r="12" spans="2:13">
      <c r="B12" s="145"/>
      <c r="C12" s="146"/>
      <c r="D12" s="147"/>
      <c r="E12" s="85"/>
      <c r="F12" s="87"/>
      <c r="G12" s="87"/>
      <c r="H12" s="87"/>
      <c r="I12" s="87"/>
      <c r="J12" s="87"/>
      <c r="K12" s="87"/>
      <c r="L12" s="85"/>
      <c r="M12" s="86"/>
    </row>
    <row r="13" spans="2:13">
      <c r="B13" s="145"/>
      <c r="C13" s="146"/>
      <c r="D13" s="147"/>
      <c r="E13" s="85"/>
      <c r="F13" s="87"/>
      <c r="G13" s="87"/>
      <c r="H13" s="87"/>
      <c r="I13" s="87"/>
      <c r="J13" s="87"/>
      <c r="K13" s="87"/>
      <c r="L13" s="85"/>
      <c r="M13" s="86"/>
    </row>
    <row r="14" spans="2:13">
      <c r="B14" s="145"/>
      <c r="C14" s="146"/>
      <c r="D14" s="147"/>
      <c r="E14" s="85"/>
      <c r="F14" s="87"/>
      <c r="G14" s="87"/>
      <c r="H14" s="87"/>
      <c r="I14" s="87"/>
      <c r="J14" s="87"/>
      <c r="K14" s="87"/>
      <c r="L14" s="85"/>
      <c r="M14" s="86"/>
    </row>
    <row r="15" spans="2:13">
      <c r="B15" s="145"/>
      <c r="C15" s="146"/>
      <c r="D15" s="147"/>
      <c r="E15" s="85"/>
      <c r="F15" s="87"/>
      <c r="G15" s="87"/>
      <c r="H15" s="87"/>
      <c r="I15" s="87"/>
      <c r="J15" s="87"/>
      <c r="K15" s="87"/>
      <c r="L15" s="85"/>
      <c r="M15" s="86"/>
    </row>
    <row r="16" spans="2:13">
      <c r="B16" s="145"/>
      <c r="C16" s="146"/>
      <c r="D16" s="147"/>
      <c r="E16" s="85"/>
      <c r="F16" s="87"/>
      <c r="G16" s="87"/>
      <c r="H16" s="87"/>
      <c r="I16" s="87"/>
      <c r="J16" s="87"/>
      <c r="K16" s="87"/>
      <c r="L16" s="85"/>
      <c r="M16" s="86"/>
    </row>
    <row r="17" spans="2:14">
      <c r="B17" s="145"/>
      <c r="C17" s="146"/>
      <c r="D17" s="147"/>
      <c r="E17" s="85"/>
      <c r="F17" s="87"/>
      <c r="G17" s="87"/>
      <c r="H17" s="87"/>
      <c r="I17" s="87"/>
      <c r="J17" s="87"/>
      <c r="K17" s="87"/>
      <c r="L17" s="85"/>
      <c r="M17" s="86"/>
    </row>
    <row r="18" spans="2:14">
      <c r="B18" s="145"/>
      <c r="C18" s="146"/>
      <c r="D18" s="147"/>
      <c r="E18" s="85"/>
      <c r="F18" s="87"/>
      <c r="G18" s="87"/>
      <c r="H18" s="87"/>
      <c r="I18" s="87"/>
      <c r="J18" s="87"/>
      <c r="K18" s="87"/>
      <c r="L18" s="85"/>
      <c r="M18" s="86"/>
    </row>
    <row r="19" spans="2:14">
      <c r="B19" s="145"/>
      <c r="C19" s="146"/>
      <c r="D19" s="147"/>
      <c r="E19" s="85"/>
      <c r="F19" s="87"/>
      <c r="G19" s="87"/>
      <c r="H19" s="87"/>
      <c r="I19" s="87"/>
      <c r="J19" s="87"/>
      <c r="K19" s="87"/>
      <c r="L19" s="85"/>
      <c r="M19" s="86"/>
    </row>
    <row r="20" spans="2:14">
      <c r="B20" s="145"/>
      <c r="C20" s="146"/>
      <c r="D20" s="147"/>
      <c r="E20" s="85"/>
      <c r="F20" s="87"/>
      <c r="G20" s="87"/>
      <c r="H20" s="87"/>
      <c r="I20" s="87"/>
      <c r="J20" s="87"/>
      <c r="K20" s="87"/>
      <c r="L20" s="85"/>
      <c r="M20" s="86"/>
    </row>
    <row r="21" spans="2:14">
      <c r="B21" s="145"/>
      <c r="C21" s="146"/>
      <c r="D21" s="147"/>
      <c r="E21" s="85"/>
      <c r="F21" s="87"/>
      <c r="G21" s="87"/>
      <c r="H21" s="87"/>
      <c r="I21" s="87"/>
      <c r="J21" s="87"/>
      <c r="K21" s="87"/>
      <c r="L21" s="85"/>
      <c r="M21" s="86"/>
    </row>
    <row r="22" spans="2:14">
      <c r="B22" s="145"/>
      <c r="C22" s="146"/>
      <c r="D22" s="147"/>
      <c r="E22" s="85"/>
      <c r="F22" s="87"/>
      <c r="G22" s="87"/>
      <c r="H22" s="87"/>
      <c r="I22" s="87"/>
      <c r="J22" s="87"/>
      <c r="K22" s="87"/>
      <c r="L22" s="85"/>
      <c r="M22" s="86"/>
    </row>
    <row r="23" spans="2:14">
      <c r="B23" s="145"/>
      <c r="C23" s="146"/>
      <c r="D23" s="147"/>
      <c r="E23" s="85"/>
      <c r="F23" s="87"/>
      <c r="G23" s="87"/>
      <c r="H23" s="87"/>
      <c r="I23" s="87"/>
      <c r="J23" s="87"/>
      <c r="K23" s="87"/>
      <c r="L23" s="85"/>
      <c r="M23" s="86"/>
    </row>
    <row r="24" spans="2:14">
      <c r="B24" s="145"/>
      <c r="C24" s="146"/>
      <c r="D24" s="147"/>
      <c r="E24" s="85"/>
      <c r="F24" s="87"/>
      <c r="G24" s="87"/>
      <c r="H24" s="87"/>
      <c r="I24" s="87"/>
      <c r="J24" s="87"/>
      <c r="K24" s="87"/>
      <c r="L24" s="85"/>
      <c r="M24" s="86"/>
    </row>
    <row r="25" spans="2:14">
      <c r="B25" s="145"/>
      <c r="C25" s="146"/>
      <c r="D25" s="147"/>
      <c r="E25" s="85"/>
      <c r="F25" s="87"/>
      <c r="G25" s="87"/>
      <c r="H25" s="87"/>
      <c r="I25" s="87"/>
      <c r="J25" s="87"/>
      <c r="K25" s="87"/>
      <c r="L25" s="85"/>
      <c r="M25" s="86"/>
    </row>
    <row r="26" spans="2:14">
      <c r="B26" s="148"/>
      <c r="C26" s="149"/>
      <c r="D26" s="150"/>
      <c r="E26" s="151"/>
      <c r="F26" s="152"/>
      <c r="G26" s="152"/>
      <c r="H26" s="152"/>
      <c r="I26" s="152"/>
      <c r="J26" s="152"/>
      <c r="K26" s="152"/>
      <c r="L26" s="152"/>
      <c r="M26" s="153"/>
      <c r="N26" s="97"/>
    </row>
    <row r="36" spans="3:13">
      <c r="C36" s="140" t="s">
        <v>105</v>
      </c>
      <c r="D36" s="141"/>
      <c r="G36">
        <f>37*20</f>
        <v>740</v>
      </c>
      <c r="J36">
        <f>28*60</f>
        <v>1680</v>
      </c>
      <c r="K36">
        <f>23*45</f>
        <v>1035</v>
      </c>
      <c r="L36">
        <f>10*25</f>
        <v>250</v>
      </c>
      <c r="M36">
        <f>7 *60</f>
        <v>420</v>
      </c>
    </row>
    <row r="37" spans="3:13">
      <c r="C37" s="134" t="s">
        <v>106</v>
      </c>
      <c r="D37" s="135"/>
      <c r="E37" s="136"/>
      <c r="G37">
        <f>G36/60</f>
        <v>12.333333333333334</v>
      </c>
      <c r="J37">
        <f>J36/60</f>
        <v>28</v>
      </c>
      <c r="K37">
        <f>K36/60</f>
        <v>17.25</v>
      </c>
      <c r="L37">
        <f>L36/60</f>
        <v>4.166666666666667</v>
      </c>
      <c r="M37">
        <f>M36/60</f>
        <v>7</v>
      </c>
    </row>
    <row r="38" spans="3:13">
      <c r="G38">
        <f>G37 *1000</f>
        <v>12333.333333333334</v>
      </c>
      <c r="J38">
        <f>J37*1000</f>
        <v>28000</v>
      </c>
      <c r="K38">
        <f>K37*1000</f>
        <v>17250</v>
      </c>
      <c r="L38">
        <f>L37 *1000</f>
        <v>4166.666666666667</v>
      </c>
      <c r="M38">
        <f>M37*1000</f>
        <v>7000</v>
      </c>
    </row>
    <row r="39" spans="3:13">
      <c r="G39">
        <f>G38 * D40</f>
        <v>45056.363903586134</v>
      </c>
      <c r="J39">
        <f>J38 *D40</f>
        <v>102290.12345679014</v>
      </c>
      <c r="K39">
        <f>K38 *D40</f>
        <v>63018.022486772497</v>
      </c>
      <c r="L39">
        <f>L38 * D40</f>
        <v>15221.744562022343</v>
      </c>
      <c r="M39">
        <f>M38 *D40</f>
        <v>25572.530864197535</v>
      </c>
    </row>
    <row r="40" spans="3:13">
      <c r="D40">
        <f>165.71/45.36</f>
        <v>3.653218694885362</v>
      </c>
    </row>
    <row r="41" spans="3:13">
      <c r="D41">
        <f>2000 * D40</f>
        <v>7306.4373897707237</v>
      </c>
    </row>
  </sheetData>
  <mergeCells count="8">
    <mergeCell ref="B2:M2"/>
    <mergeCell ref="C36:D36"/>
    <mergeCell ref="C37:E37"/>
    <mergeCell ref="C4:G4"/>
    <mergeCell ref="C6:G6"/>
    <mergeCell ref="C7:G7"/>
    <mergeCell ref="B10:D26"/>
    <mergeCell ref="E26:M2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5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2:U80"/>
  <sheetViews>
    <sheetView tabSelected="1" workbookViewId="0">
      <selection activeCell="G10" sqref="G10"/>
    </sheetView>
  </sheetViews>
  <sheetFormatPr baseColWidth="10" defaultRowHeight="15"/>
  <cols>
    <col min="1" max="2" width="11.42578125" style="103"/>
    <col min="3" max="3" width="13.28515625" style="103" customWidth="1"/>
    <col min="4" max="4" width="11.42578125" style="49"/>
    <col min="5" max="5" width="13.85546875" bestFit="1" customWidth="1"/>
    <col min="6" max="6" width="11.28515625" customWidth="1"/>
    <col min="8" max="8" width="13" customWidth="1"/>
    <col min="9" max="9" width="11.28515625" customWidth="1"/>
    <col min="10" max="10" width="11.5703125" customWidth="1"/>
    <col min="11" max="11" width="12.85546875" customWidth="1"/>
    <col min="12" max="12" width="14.140625" customWidth="1"/>
    <col min="14" max="14" width="10.140625" customWidth="1"/>
    <col min="15" max="15" width="11.140625" customWidth="1"/>
  </cols>
  <sheetData>
    <row r="2" spans="1:17" s="37" customFormat="1" ht="15.75">
      <c r="A2" s="103"/>
      <c r="B2" s="126" t="s">
        <v>188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</row>
    <row r="3" spans="1:17" ht="15.75">
      <c r="B3" s="126" t="s">
        <v>316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</row>
    <row r="4" spans="1:17"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spans="1:17">
      <c r="B5" s="93" t="s">
        <v>81</v>
      </c>
      <c r="C5" s="134" t="s">
        <v>82</v>
      </c>
      <c r="D5" s="135"/>
      <c r="E5" s="136"/>
      <c r="F5" s="21"/>
      <c r="G5" s="21"/>
      <c r="H5" s="21"/>
      <c r="I5" s="21"/>
      <c r="J5" s="21"/>
      <c r="K5" s="21"/>
      <c r="L5" s="21"/>
      <c r="M5" s="21"/>
      <c r="N5" s="123" t="s">
        <v>19</v>
      </c>
      <c r="O5" s="123"/>
      <c r="P5" s="124" t="s">
        <v>22</v>
      </c>
      <c r="Q5" s="124"/>
    </row>
    <row r="6" spans="1:17">
      <c r="B6" s="93" t="s">
        <v>20</v>
      </c>
      <c r="C6" s="12">
        <v>39708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17"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</row>
    <row r="8" spans="1:17">
      <c r="B8" s="127" t="s">
        <v>376</v>
      </c>
      <c r="C8" s="127"/>
      <c r="D8" s="127" t="s">
        <v>377</v>
      </c>
      <c r="E8" s="127" t="s">
        <v>93</v>
      </c>
      <c r="F8" s="127" t="s">
        <v>94</v>
      </c>
      <c r="G8" s="127" t="s">
        <v>389</v>
      </c>
      <c r="H8" s="123" t="s">
        <v>83</v>
      </c>
      <c r="I8" s="123"/>
      <c r="J8" s="123"/>
      <c r="K8" s="123" t="s">
        <v>86</v>
      </c>
      <c r="L8" s="123"/>
      <c r="M8" s="123"/>
      <c r="N8" s="127" t="s">
        <v>88</v>
      </c>
      <c r="O8" s="127" t="s">
        <v>89</v>
      </c>
      <c r="P8" s="161" t="s">
        <v>90</v>
      </c>
      <c r="Q8" s="127" t="s">
        <v>91</v>
      </c>
    </row>
    <row r="9" spans="1:17">
      <c r="B9" s="127"/>
      <c r="C9" s="127"/>
      <c r="D9" s="127"/>
      <c r="E9" s="127"/>
      <c r="F9" s="127"/>
      <c r="G9" s="127"/>
      <c r="H9" s="123" t="s">
        <v>84</v>
      </c>
      <c r="I9" s="123"/>
      <c r="J9" s="92" t="s">
        <v>85</v>
      </c>
      <c r="K9" s="94" t="s">
        <v>317</v>
      </c>
      <c r="L9" s="92" t="s">
        <v>120</v>
      </c>
      <c r="M9" s="92" t="s">
        <v>87</v>
      </c>
      <c r="N9" s="127"/>
      <c r="O9" s="127"/>
      <c r="P9" s="161"/>
      <c r="Q9" s="127"/>
    </row>
    <row r="10" spans="1:17">
      <c r="B10" s="137" t="s">
        <v>58</v>
      </c>
      <c r="C10" s="137"/>
      <c r="D10" s="114" t="s">
        <v>379</v>
      </c>
      <c r="E10" s="115">
        <v>0.33333333333333331</v>
      </c>
      <c r="F10" s="115">
        <v>0.375</v>
      </c>
      <c r="G10" s="114">
        <v>60</v>
      </c>
      <c r="H10" s="124"/>
      <c r="I10" s="124"/>
      <c r="J10" s="13"/>
      <c r="K10" s="13"/>
      <c r="L10" s="13"/>
      <c r="M10" s="13"/>
      <c r="N10" s="114">
        <v>30</v>
      </c>
      <c r="O10" s="13"/>
      <c r="P10" s="13"/>
      <c r="Q10" s="13"/>
    </row>
    <row r="11" spans="1:17">
      <c r="B11" s="124" t="s">
        <v>291</v>
      </c>
      <c r="C11" s="124"/>
      <c r="D11" s="101" t="s">
        <v>378</v>
      </c>
      <c r="E11" s="17">
        <v>0.375</v>
      </c>
      <c r="F11" s="17">
        <v>0.41666666666666669</v>
      </c>
      <c r="G11" s="13">
        <v>60</v>
      </c>
      <c r="H11" s="124"/>
      <c r="I11" s="124"/>
      <c r="J11" s="13"/>
      <c r="K11" s="13">
        <v>20</v>
      </c>
      <c r="L11" s="13"/>
      <c r="M11" s="13"/>
      <c r="N11" s="13"/>
      <c r="O11" s="13"/>
      <c r="P11" s="13"/>
      <c r="Q11" s="13"/>
    </row>
    <row r="12" spans="1:17">
      <c r="B12" s="124" t="s">
        <v>380</v>
      </c>
      <c r="C12" s="124"/>
      <c r="D12" s="101" t="s">
        <v>379</v>
      </c>
      <c r="E12" s="17">
        <v>0.41666666666666669</v>
      </c>
      <c r="F12" s="17">
        <v>0.45833333333333331</v>
      </c>
      <c r="G12" s="13">
        <v>60</v>
      </c>
      <c r="H12" s="124"/>
      <c r="I12" s="124"/>
      <c r="J12" s="13"/>
      <c r="K12" s="13"/>
      <c r="L12" s="13"/>
      <c r="M12" s="13">
        <v>60</v>
      </c>
      <c r="N12" s="13"/>
      <c r="O12" s="13"/>
      <c r="P12" s="13"/>
      <c r="Q12" s="13"/>
    </row>
    <row r="13" spans="1:17" ht="30" customHeight="1">
      <c r="B13" s="156" t="s">
        <v>65</v>
      </c>
      <c r="C13" s="157"/>
      <c r="D13" s="107" t="s">
        <v>379</v>
      </c>
      <c r="E13" s="108">
        <v>0.45833333333333331</v>
      </c>
      <c r="F13" s="108">
        <v>0.5</v>
      </c>
      <c r="G13" s="102">
        <v>60</v>
      </c>
      <c r="H13" s="128"/>
      <c r="I13" s="128"/>
      <c r="J13" s="102"/>
      <c r="K13" s="102"/>
      <c r="L13" s="109">
        <v>45</v>
      </c>
      <c r="M13" s="13"/>
      <c r="N13" s="13"/>
      <c r="O13" s="13"/>
      <c r="P13" s="13"/>
      <c r="Q13" s="13"/>
    </row>
    <row r="14" spans="1:17">
      <c r="B14" s="124" t="s">
        <v>58</v>
      </c>
      <c r="C14" s="124"/>
      <c r="D14" s="101" t="s">
        <v>378</v>
      </c>
      <c r="E14" s="17">
        <v>0.5</v>
      </c>
      <c r="F14" s="17">
        <v>0.54166666666666663</v>
      </c>
      <c r="G14" s="13">
        <v>60</v>
      </c>
      <c r="H14" s="124"/>
      <c r="I14" s="124"/>
      <c r="J14" s="13"/>
      <c r="K14" s="13"/>
      <c r="L14" s="13"/>
      <c r="M14" s="13"/>
      <c r="N14" s="13">
        <v>30</v>
      </c>
      <c r="O14" s="13"/>
      <c r="P14" s="13"/>
      <c r="Q14" s="13"/>
    </row>
    <row r="15" spans="1:17">
      <c r="B15" s="124"/>
      <c r="C15" s="124"/>
      <c r="D15" s="101"/>
      <c r="E15" s="17">
        <v>0.54166666666666663</v>
      </c>
      <c r="F15" s="17">
        <v>0.58333333333333337</v>
      </c>
      <c r="G15" s="13">
        <v>60</v>
      </c>
      <c r="H15" s="124"/>
      <c r="I15" s="124"/>
      <c r="J15" s="13"/>
      <c r="K15" s="13"/>
      <c r="L15" s="13"/>
      <c r="M15" s="13"/>
      <c r="N15" s="13"/>
      <c r="O15" s="13"/>
      <c r="P15" s="13"/>
      <c r="Q15" s="13"/>
    </row>
    <row r="16" spans="1:17">
      <c r="B16" s="124" t="s">
        <v>381</v>
      </c>
      <c r="C16" s="124"/>
      <c r="D16" s="101" t="s">
        <v>378</v>
      </c>
      <c r="E16" s="17">
        <v>0.58333333333333337</v>
      </c>
      <c r="F16" s="17">
        <v>0.625</v>
      </c>
      <c r="G16" s="13">
        <v>60</v>
      </c>
      <c r="H16" s="124"/>
      <c r="I16" s="124"/>
      <c r="J16" s="13"/>
      <c r="K16" s="13"/>
      <c r="L16" s="13"/>
      <c r="M16" s="13"/>
      <c r="N16" s="13"/>
      <c r="O16" s="13"/>
      <c r="P16" s="13">
        <v>30</v>
      </c>
      <c r="Q16" s="13"/>
    </row>
    <row r="17" spans="2:18">
      <c r="B17" s="124" t="s">
        <v>291</v>
      </c>
      <c r="C17" s="124"/>
      <c r="D17" s="101" t="s">
        <v>379</v>
      </c>
      <c r="E17" s="17">
        <v>0.625</v>
      </c>
      <c r="F17" s="17">
        <v>0.66666666666666663</v>
      </c>
      <c r="G17" s="13">
        <v>60</v>
      </c>
      <c r="H17" s="124"/>
      <c r="I17" s="124"/>
      <c r="J17" s="13"/>
      <c r="K17" s="13">
        <v>20</v>
      </c>
      <c r="L17" s="13"/>
      <c r="M17" s="13"/>
      <c r="N17" s="13"/>
      <c r="O17" s="13"/>
      <c r="P17" s="13"/>
      <c r="Q17" s="13"/>
    </row>
    <row r="18" spans="2:18">
      <c r="B18" s="124" t="s">
        <v>382</v>
      </c>
      <c r="C18" s="124"/>
      <c r="D18" s="101" t="s">
        <v>378</v>
      </c>
      <c r="E18" s="17">
        <v>0.66666666666666663</v>
      </c>
      <c r="F18" s="17">
        <v>0.70833333333333337</v>
      </c>
      <c r="G18" s="13">
        <v>60</v>
      </c>
      <c r="H18" s="124">
        <v>10</v>
      </c>
      <c r="I18" s="124"/>
      <c r="J18" s="13"/>
      <c r="K18" s="13"/>
      <c r="L18" s="13"/>
      <c r="M18" s="13"/>
      <c r="N18" s="13"/>
      <c r="O18" s="13"/>
      <c r="P18" s="13"/>
      <c r="Q18" s="13"/>
    </row>
    <row r="19" spans="2:18">
      <c r="B19" s="124" t="s">
        <v>58</v>
      </c>
      <c r="C19" s="124"/>
      <c r="D19" s="101" t="s">
        <v>378</v>
      </c>
      <c r="E19" s="17">
        <v>0.70833333333333337</v>
      </c>
      <c r="F19" s="17">
        <v>0.75</v>
      </c>
      <c r="G19" s="13">
        <v>60</v>
      </c>
      <c r="H19" s="124"/>
      <c r="I19" s="124"/>
      <c r="J19" s="13"/>
      <c r="K19" s="13"/>
      <c r="L19" s="13"/>
      <c r="M19" s="13"/>
      <c r="N19" s="13">
        <v>25</v>
      </c>
      <c r="O19" s="13"/>
      <c r="P19" s="13"/>
      <c r="Q19" s="13"/>
    </row>
    <row r="20" spans="2:18">
      <c r="B20" s="124" t="s">
        <v>291</v>
      </c>
      <c r="C20" s="124"/>
      <c r="D20" s="101" t="s">
        <v>379</v>
      </c>
      <c r="E20" s="17">
        <v>0.75</v>
      </c>
      <c r="F20" s="17">
        <v>0.79166666666666663</v>
      </c>
      <c r="G20" s="14">
        <v>60</v>
      </c>
      <c r="H20" s="124"/>
      <c r="I20" s="124"/>
      <c r="J20" s="14"/>
      <c r="K20" s="14">
        <v>25</v>
      </c>
      <c r="L20" s="14"/>
      <c r="M20" s="14"/>
      <c r="N20" s="14"/>
      <c r="O20" s="14"/>
      <c r="P20" s="14"/>
      <c r="Q20" s="14"/>
    </row>
    <row r="21" spans="2:18">
      <c r="B21" s="124"/>
      <c r="C21" s="124"/>
      <c r="D21" s="5"/>
      <c r="E21" s="17">
        <v>0.79166666666666663</v>
      </c>
      <c r="F21" s="17">
        <v>0.83333333333333337</v>
      </c>
      <c r="G21" s="14">
        <v>60</v>
      </c>
      <c r="H21" s="124"/>
      <c r="I21" s="124"/>
      <c r="J21" s="14"/>
      <c r="K21" s="14"/>
      <c r="L21" s="14"/>
      <c r="M21" s="14"/>
      <c r="N21" s="14"/>
      <c r="O21" s="14"/>
      <c r="P21" s="14"/>
      <c r="Q21" s="14"/>
    </row>
    <row r="22" spans="2:18" ht="15.75">
      <c r="B22" s="21"/>
      <c r="C22" s="21"/>
      <c r="D22" s="21"/>
      <c r="E22" s="21"/>
      <c r="F22" s="116" t="s">
        <v>92</v>
      </c>
      <c r="G22" s="117">
        <f>SUM(G10:G21)</f>
        <v>720</v>
      </c>
      <c r="H22" s="162">
        <f>SUM(H10:I19)</f>
        <v>10</v>
      </c>
      <c r="I22" s="162"/>
      <c r="J22" s="117"/>
      <c r="K22" s="117">
        <f>SUM(K10:K21)</f>
        <v>65</v>
      </c>
      <c r="L22" s="117">
        <f t="shared" ref="L22:N22" si="0">SUM(L10:L21)</f>
        <v>45</v>
      </c>
      <c r="M22" s="117">
        <f t="shared" si="0"/>
        <v>60</v>
      </c>
      <c r="N22" s="117">
        <f t="shared" si="0"/>
        <v>85</v>
      </c>
      <c r="O22" s="117">
        <f t="shared" ref="O22" si="1">SUM(O10:O21)</f>
        <v>0</v>
      </c>
      <c r="P22" s="117">
        <f t="shared" ref="P22" si="2">SUM(P10:P21)</f>
        <v>30</v>
      </c>
      <c r="Q22" s="117">
        <f t="shared" ref="Q22" si="3">SUM(Q10:Q21)</f>
        <v>0</v>
      </c>
      <c r="R22" s="110"/>
    </row>
    <row r="23" spans="2:18">
      <c r="B23" s="21"/>
      <c r="C23" s="154" t="s">
        <v>383</v>
      </c>
      <c r="D23" s="154"/>
      <c r="E23" s="21"/>
      <c r="F23" s="21"/>
      <c r="G23" s="21"/>
      <c r="H23" s="21"/>
      <c r="I23" s="21"/>
      <c r="J23" s="21"/>
      <c r="K23" s="111"/>
      <c r="L23" s="111"/>
      <c r="M23" s="111"/>
      <c r="N23" s="62"/>
      <c r="O23" s="111"/>
      <c r="P23" s="111"/>
      <c r="Q23" s="21"/>
    </row>
    <row r="24" spans="2:18">
      <c r="B24" s="21"/>
      <c r="C24" s="154" t="s">
        <v>384</v>
      </c>
      <c r="D24" s="154"/>
      <c r="E24" s="21"/>
      <c r="F24" s="21"/>
      <c r="G24" s="21"/>
      <c r="H24" s="21"/>
      <c r="I24" s="21"/>
      <c r="J24" s="21"/>
      <c r="K24" s="155" t="s">
        <v>385</v>
      </c>
      <c r="L24" s="155"/>
      <c r="M24" s="155"/>
      <c r="N24" s="105">
        <f>SUM(K11 + N14 + P16 + H18 + N19)</f>
        <v>115</v>
      </c>
      <c r="O24" s="21"/>
      <c r="P24" s="21"/>
      <c r="Q24" s="21"/>
    </row>
    <row r="25" spans="2:18">
      <c r="B25" s="21"/>
      <c r="C25" s="21"/>
      <c r="D25" s="21"/>
      <c r="E25" s="21"/>
      <c r="F25" s="21"/>
      <c r="G25" s="21"/>
      <c r="H25" s="21"/>
      <c r="I25" s="21"/>
      <c r="J25" s="21"/>
      <c r="K25" s="155" t="s">
        <v>386</v>
      </c>
      <c r="L25" s="155"/>
      <c r="M25" s="155"/>
      <c r="N25" s="105">
        <f>SUM(N10 + M12 + H13 + L13 + K17 + K20)</f>
        <v>180</v>
      </c>
      <c r="O25" s="21"/>
      <c r="P25" s="21"/>
      <c r="Q25" s="21"/>
    </row>
    <row r="27" spans="2:18">
      <c r="K27" s="103">
        <f t="shared" ref="K27:M27" si="4">AVERAGE(K10:K21)</f>
        <v>21.666666666666668</v>
      </c>
      <c r="L27" s="103">
        <f t="shared" si="4"/>
        <v>45</v>
      </c>
      <c r="M27" s="103">
        <f t="shared" si="4"/>
        <v>60</v>
      </c>
      <c r="N27">
        <f>AVERAGE(N10:N21)</f>
        <v>28.333333333333332</v>
      </c>
    </row>
    <row r="39" spans="5:19" ht="18.75">
      <c r="E39" s="21"/>
      <c r="F39" s="159" t="s">
        <v>189</v>
      </c>
      <c r="G39" s="159"/>
      <c r="H39" s="159"/>
      <c r="I39" s="159"/>
      <c r="J39" s="159"/>
      <c r="K39" s="159"/>
      <c r="P39" s="126" t="s">
        <v>100</v>
      </c>
      <c r="Q39" s="126"/>
      <c r="R39" s="126"/>
      <c r="S39" s="20">
        <f>I70</f>
        <v>0.2149735342187761</v>
      </c>
    </row>
    <row r="40" spans="5:19" ht="15" customHeight="1">
      <c r="E40" s="21"/>
      <c r="F40" s="127" t="s">
        <v>95</v>
      </c>
      <c r="G40" s="127" t="s">
        <v>86</v>
      </c>
      <c r="H40" s="127" t="s">
        <v>96</v>
      </c>
      <c r="I40" s="127" t="s">
        <v>340</v>
      </c>
      <c r="J40" s="127" t="s">
        <v>89</v>
      </c>
      <c r="K40" s="127" t="s">
        <v>91</v>
      </c>
      <c r="P40" s="126" t="s">
        <v>101</v>
      </c>
      <c r="Q40" s="126"/>
      <c r="R40" s="126"/>
      <c r="S40" s="20">
        <f>F43/G22</f>
        <v>0.11805555555555555</v>
      </c>
    </row>
    <row r="41" spans="5:19" ht="15.75">
      <c r="E41" s="21"/>
      <c r="F41" s="127"/>
      <c r="G41" s="127"/>
      <c r="H41" s="127"/>
      <c r="I41" s="127"/>
      <c r="J41" s="127"/>
      <c r="K41" s="127"/>
      <c r="P41" s="126" t="s">
        <v>102</v>
      </c>
      <c r="Q41" s="126"/>
      <c r="R41" s="126"/>
      <c r="S41" s="20">
        <f>G43/G22</f>
        <v>0.2361111111111111</v>
      </c>
    </row>
    <row r="42" spans="5:19" ht="15.75">
      <c r="E42" s="21"/>
      <c r="F42" s="127"/>
      <c r="G42" s="127"/>
      <c r="H42" s="127"/>
      <c r="I42" s="127"/>
      <c r="J42" s="127"/>
      <c r="K42" s="127"/>
      <c r="P42" s="126" t="s">
        <v>103</v>
      </c>
      <c r="Q42" s="126"/>
      <c r="R42" s="126"/>
      <c r="S42" s="20">
        <f>H44/G22</f>
        <v>1.3888888888888888E-2</v>
      </c>
    </row>
    <row r="43" spans="5:19" ht="15.75">
      <c r="E43" s="100" t="s">
        <v>97</v>
      </c>
      <c r="F43" s="5">
        <f>N22</f>
        <v>85</v>
      </c>
      <c r="G43" s="5">
        <f>SUM(K22:M22)</f>
        <v>170</v>
      </c>
      <c r="H43" s="5"/>
      <c r="I43" s="5"/>
      <c r="J43" s="5"/>
      <c r="K43" s="5"/>
      <c r="P43" s="126" t="s">
        <v>349</v>
      </c>
      <c r="Q43" s="126"/>
      <c r="R43" s="126"/>
      <c r="S43" s="20">
        <f>I44/G22</f>
        <v>4.1666666666666664E-2</v>
      </c>
    </row>
    <row r="44" spans="5:19">
      <c r="E44" s="100" t="s">
        <v>319</v>
      </c>
      <c r="F44" s="5"/>
      <c r="G44" s="5"/>
      <c r="H44" s="5">
        <f>SUM(H22:J22)</f>
        <v>10</v>
      </c>
      <c r="I44" s="5">
        <f>P22</f>
        <v>30</v>
      </c>
      <c r="J44" s="5"/>
      <c r="K44" s="5"/>
      <c r="S44" s="18"/>
    </row>
    <row r="45" spans="5:19">
      <c r="E45" s="100" t="s">
        <v>99</v>
      </c>
      <c r="F45" s="5"/>
      <c r="G45" s="5"/>
      <c r="H45" s="5"/>
      <c r="I45" s="5"/>
      <c r="J45" s="5">
        <v>0</v>
      </c>
      <c r="K45" s="5">
        <v>0</v>
      </c>
    </row>
    <row r="48" spans="5:19">
      <c r="F48" s="158"/>
      <c r="G48" s="158"/>
      <c r="H48" s="158"/>
      <c r="I48" s="15"/>
    </row>
    <row r="49" spans="5:21">
      <c r="F49" s="158"/>
      <c r="G49" s="158"/>
      <c r="H49" s="158"/>
      <c r="I49" s="15"/>
    </row>
    <row r="50" spans="5:21">
      <c r="F50" s="158"/>
      <c r="G50" s="158"/>
      <c r="H50" s="158"/>
      <c r="I50" s="15"/>
    </row>
    <row r="51" spans="5:21">
      <c r="G51" s="158"/>
      <c r="H51" s="158"/>
      <c r="I51" s="19"/>
    </row>
    <row r="53" spans="5:21" ht="18.75">
      <c r="E53" s="159" t="s">
        <v>341</v>
      </c>
      <c r="F53" s="159"/>
      <c r="G53" s="159"/>
      <c r="H53" s="159"/>
      <c r="I53" s="159"/>
      <c r="J53" s="55"/>
    </row>
    <row r="54" spans="5:21">
      <c r="E54" s="163"/>
      <c r="F54" s="163"/>
      <c r="G54" s="164"/>
      <c r="H54" s="100" t="s">
        <v>237</v>
      </c>
      <c r="I54" s="21"/>
    </row>
    <row r="55" spans="5:21">
      <c r="E55" s="124" t="s">
        <v>232</v>
      </c>
      <c r="F55" s="124"/>
      <c r="G55" s="124"/>
      <c r="H55" s="48" t="s">
        <v>238</v>
      </c>
      <c r="I55" s="48">
        <v>720</v>
      </c>
    </row>
    <row r="56" spans="5:21">
      <c r="E56" s="124" t="s">
        <v>233</v>
      </c>
      <c r="F56" s="124"/>
      <c r="G56" s="124"/>
      <c r="H56" s="48" t="s">
        <v>239</v>
      </c>
      <c r="I56" s="48">
        <v>115</v>
      </c>
    </row>
    <row r="57" spans="5:21">
      <c r="E57" s="124" t="s">
        <v>234</v>
      </c>
      <c r="F57" s="124"/>
      <c r="G57" s="124"/>
      <c r="H57" s="48" t="s">
        <v>240</v>
      </c>
      <c r="I57" s="48">
        <f>I55 -I56</f>
        <v>605</v>
      </c>
    </row>
    <row r="58" spans="5:21">
      <c r="E58" s="124" t="s">
        <v>235</v>
      </c>
      <c r="F58" s="124"/>
      <c r="G58" s="124"/>
      <c r="H58" s="48" t="s">
        <v>241</v>
      </c>
      <c r="I58" s="48">
        <v>180</v>
      </c>
    </row>
    <row r="59" spans="5:21">
      <c r="E59" s="124" t="s">
        <v>236</v>
      </c>
      <c r="F59" s="124"/>
      <c r="G59" s="124"/>
      <c r="H59" s="48" t="s">
        <v>242</v>
      </c>
      <c r="I59" s="48">
        <f>I57 -I58</f>
        <v>425</v>
      </c>
    </row>
    <row r="60" spans="5:21">
      <c r="E60" s="123" t="s">
        <v>342</v>
      </c>
      <c r="F60" s="123"/>
      <c r="G60" s="123"/>
      <c r="H60" s="48" t="s">
        <v>243</v>
      </c>
      <c r="I60" s="53">
        <f>I59/I57</f>
        <v>0.7024793388429752</v>
      </c>
    </row>
    <row r="61" spans="5:21">
      <c r="E61" s="134"/>
      <c r="F61" s="135"/>
      <c r="G61" s="135"/>
      <c r="H61" s="135"/>
      <c r="I61" s="136"/>
      <c r="Q61" s="16" t="s">
        <v>387</v>
      </c>
      <c r="S61" s="158" t="s">
        <v>388</v>
      </c>
      <c r="T61" s="158"/>
      <c r="U61" s="158"/>
    </row>
    <row r="62" spans="5:21">
      <c r="E62" s="124" t="s">
        <v>343</v>
      </c>
      <c r="F62" s="124"/>
      <c r="G62" s="124"/>
      <c r="H62" s="48" t="s">
        <v>244</v>
      </c>
      <c r="I62" s="54">
        <f>L65</f>
        <v>2168.0833333333339</v>
      </c>
      <c r="K62">
        <f>1000/60</f>
        <v>16.666666666666668</v>
      </c>
    </row>
    <row r="63" spans="5:21">
      <c r="E63" s="124" t="s">
        <v>344</v>
      </c>
      <c r="F63" s="124"/>
      <c r="G63" s="124"/>
      <c r="H63" s="48" t="s">
        <v>245</v>
      </c>
      <c r="I63" s="48">
        <v>16.670000000000002</v>
      </c>
      <c r="L63">
        <f>F43 +G43 +H44 +I44</f>
        <v>295</v>
      </c>
    </row>
    <row r="64" spans="5:21">
      <c r="E64" s="124" t="s">
        <v>345</v>
      </c>
      <c r="F64" s="124"/>
      <c r="G64" s="124"/>
      <c r="H64" s="48" t="s">
        <v>246</v>
      </c>
      <c r="I64" s="48">
        <f>I59 *I63</f>
        <v>7084.7500000000009</v>
      </c>
      <c r="L64">
        <f>K62 *L63</f>
        <v>4916.666666666667</v>
      </c>
    </row>
    <row r="65" spans="1:12">
      <c r="E65" s="123" t="s">
        <v>346</v>
      </c>
      <c r="F65" s="123"/>
      <c r="G65" s="123"/>
      <c r="H65" s="48" t="s">
        <v>247</v>
      </c>
      <c r="I65" s="53">
        <f>I62/I64</f>
        <v>0.30602114871143421</v>
      </c>
      <c r="L65">
        <f>I64 -L64</f>
        <v>2168.0833333333339</v>
      </c>
    </row>
    <row r="66" spans="1:12">
      <c r="E66" s="134"/>
      <c r="F66" s="135"/>
      <c r="G66" s="135"/>
      <c r="H66" s="135"/>
      <c r="I66" s="136"/>
    </row>
    <row r="67" spans="1:12">
      <c r="E67" s="124" t="s">
        <v>347</v>
      </c>
      <c r="F67" s="124"/>
      <c r="G67" s="124"/>
      <c r="H67" s="48" t="s">
        <v>248</v>
      </c>
      <c r="I67" s="48">
        <v>0</v>
      </c>
    </row>
    <row r="68" spans="1:12">
      <c r="E68" s="123" t="s">
        <v>348</v>
      </c>
      <c r="F68" s="123"/>
      <c r="G68" s="123"/>
      <c r="H68" s="48" t="s">
        <v>249</v>
      </c>
      <c r="I68" s="47">
        <f>(I62 -I67)/I62</f>
        <v>1</v>
      </c>
    </row>
    <row r="69" spans="1:12">
      <c r="E69" s="134"/>
      <c r="F69" s="135"/>
      <c r="G69" s="135"/>
      <c r="H69" s="135"/>
      <c r="I69" s="136"/>
    </row>
    <row r="70" spans="1:12">
      <c r="E70" s="123" t="s">
        <v>250</v>
      </c>
      <c r="F70" s="123"/>
      <c r="G70" s="123"/>
      <c r="H70" s="48" t="s">
        <v>251</v>
      </c>
      <c r="I70" s="56">
        <f>I60 *I65*I68</f>
        <v>0.2149735342187761</v>
      </c>
    </row>
    <row r="72" spans="1:12" s="49" customFormat="1">
      <c r="A72" s="103"/>
      <c r="B72" s="103"/>
      <c r="C72" s="103"/>
    </row>
    <row r="73" spans="1:12" s="49" customFormat="1">
      <c r="A73" s="103"/>
      <c r="B73" s="103"/>
      <c r="C73" s="103"/>
    </row>
    <row r="74" spans="1:12" s="49" customFormat="1">
      <c r="A74" s="103"/>
      <c r="B74" s="103"/>
      <c r="C74" s="103"/>
    </row>
    <row r="77" spans="1:12" ht="18.75">
      <c r="F77" s="159" t="s">
        <v>86</v>
      </c>
      <c r="G77" s="159"/>
      <c r="H77" s="159"/>
      <c r="I77" s="1"/>
      <c r="J77" s="1"/>
    </row>
    <row r="78" spans="1:12" ht="15.75">
      <c r="F78" s="160" t="s">
        <v>317</v>
      </c>
      <c r="G78" s="160"/>
      <c r="H78" s="22">
        <f>K22/G43</f>
        <v>0.38235294117647056</v>
      </c>
    </row>
    <row r="79" spans="1:12" ht="15.75">
      <c r="F79" s="160" t="s">
        <v>120</v>
      </c>
      <c r="G79" s="160"/>
      <c r="H79" s="22">
        <f>L22/G43</f>
        <v>0.26470588235294118</v>
      </c>
    </row>
    <row r="80" spans="1:12" ht="15.75">
      <c r="F80" s="160" t="s">
        <v>87</v>
      </c>
      <c r="G80" s="160"/>
      <c r="H80" s="22">
        <f>M22/G43</f>
        <v>0.35294117647058826</v>
      </c>
    </row>
  </sheetData>
  <mergeCells count="85">
    <mergeCell ref="E70:G70"/>
    <mergeCell ref="E61:I61"/>
    <mergeCell ref="E66:I66"/>
    <mergeCell ref="E69:I69"/>
    <mergeCell ref="E65:G65"/>
    <mergeCell ref="H13:I13"/>
    <mergeCell ref="H22:I22"/>
    <mergeCell ref="H18:I18"/>
    <mergeCell ref="H19:I19"/>
    <mergeCell ref="E68:G68"/>
    <mergeCell ref="E67:G67"/>
    <mergeCell ref="E53:I53"/>
    <mergeCell ref="E54:G54"/>
    <mergeCell ref="B10:C10"/>
    <mergeCell ref="B11:C11"/>
    <mergeCell ref="Q8:Q9"/>
    <mergeCell ref="N5:O5"/>
    <mergeCell ref="P5:Q5"/>
    <mergeCell ref="K8:M8"/>
    <mergeCell ref="N8:N9"/>
    <mergeCell ref="C5:E5"/>
    <mergeCell ref="O8:O9"/>
    <mergeCell ref="P8:P9"/>
    <mergeCell ref="D8:D9"/>
    <mergeCell ref="B8:C9"/>
    <mergeCell ref="F78:G78"/>
    <mergeCell ref="F79:G79"/>
    <mergeCell ref="E8:E9"/>
    <mergeCell ref="H14:I14"/>
    <mergeCell ref="H15:I15"/>
    <mergeCell ref="H16:I16"/>
    <mergeCell ref="H17:I17"/>
    <mergeCell ref="H10:I10"/>
    <mergeCell ref="G8:G9"/>
    <mergeCell ref="F8:F9"/>
    <mergeCell ref="H8:J8"/>
    <mergeCell ref="H9:I9"/>
    <mergeCell ref="H20:I20"/>
    <mergeCell ref="H21:I21"/>
    <mergeCell ref="H11:I11"/>
    <mergeCell ref="H12:I12"/>
    <mergeCell ref="F80:G80"/>
    <mergeCell ref="P39:R39"/>
    <mergeCell ref="P40:R40"/>
    <mergeCell ref="P41:R41"/>
    <mergeCell ref="P42:R42"/>
    <mergeCell ref="P43:R43"/>
    <mergeCell ref="E55:G55"/>
    <mergeCell ref="E56:G56"/>
    <mergeCell ref="E57:G57"/>
    <mergeCell ref="E58:G58"/>
    <mergeCell ref="E59:G59"/>
    <mergeCell ref="E60:G60"/>
    <mergeCell ref="E62:G62"/>
    <mergeCell ref="E63:G63"/>
    <mergeCell ref="F77:H77"/>
    <mergeCell ref="E64:G64"/>
    <mergeCell ref="S61:U61"/>
    <mergeCell ref="J40:J42"/>
    <mergeCell ref="K40:K42"/>
    <mergeCell ref="F39:K39"/>
    <mergeCell ref="G51:H51"/>
    <mergeCell ref="F48:H48"/>
    <mergeCell ref="F49:H49"/>
    <mergeCell ref="F50:H50"/>
    <mergeCell ref="F40:F42"/>
    <mergeCell ref="G40:G42"/>
    <mergeCell ref="H40:H42"/>
    <mergeCell ref="I40:I42"/>
    <mergeCell ref="B2:Q2"/>
    <mergeCell ref="B3:Q3"/>
    <mergeCell ref="C23:D23"/>
    <mergeCell ref="C24:D24"/>
    <mergeCell ref="K25:M25"/>
    <mergeCell ref="K24:M24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5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C4:I18"/>
  <sheetViews>
    <sheetView workbookViewId="0">
      <selection activeCell="C4" sqref="C4:I18"/>
    </sheetView>
  </sheetViews>
  <sheetFormatPr baseColWidth="10" defaultRowHeight="15"/>
  <sheetData>
    <row r="4" spans="3:9" ht="15.75">
      <c r="C4" s="126" t="s">
        <v>190</v>
      </c>
      <c r="D4" s="126"/>
      <c r="E4" s="126"/>
      <c r="F4" s="126"/>
      <c r="G4" s="126"/>
      <c r="H4" s="126"/>
      <c r="I4" s="126"/>
    </row>
    <row r="5" spans="3:9" s="39" customFormat="1">
      <c r="C5" s="76"/>
      <c r="D5" s="76"/>
      <c r="E5" s="76"/>
      <c r="F5" s="76"/>
      <c r="G5" s="76"/>
      <c r="H5" s="76"/>
      <c r="I5" s="76"/>
    </row>
    <row r="6" spans="3:9">
      <c r="C6" s="154" t="s">
        <v>191</v>
      </c>
      <c r="D6" s="154"/>
      <c r="E6" s="154"/>
      <c r="F6" s="154"/>
      <c r="G6" s="154"/>
      <c r="H6" s="154"/>
      <c r="I6" s="154"/>
    </row>
    <row r="7" spans="3:9" s="39" customFormat="1">
      <c r="C7" s="76"/>
      <c r="D7" s="76"/>
      <c r="E7" s="76"/>
      <c r="F7" s="76"/>
      <c r="G7" s="76"/>
      <c r="H7" s="76"/>
      <c r="I7" s="76"/>
    </row>
    <row r="8" spans="3:9">
      <c r="C8" s="166" t="s">
        <v>337</v>
      </c>
      <c r="D8" s="166"/>
      <c r="E8" s="166"/>
      <c r="F8" s="166"/>
      <c r="G8" s="166"/>
      <c r="H8" s="166"/>
      <c r="I8" s="166"/>
    </row>
    <row r="9" spans="3:9">
      <c r="C9" s="128" t="s">
        <v>230</v>
      </c>
      <c r="D9" s="128"/>
      <c r="E9" s="128"/>
      <c r="F9" s="128"/>
      <c r="G9" s="128"/>
      <c r="H9" s="128"/>
      <c r="I9" s="128"/>
    </row>
    <row r="10" spans="3:9">
      <c r="C10" s="128"/>
      <c r="D10" s="128"/>
      <c r="E10" s="128"/>
      <c r="F10" s="128"/>
      <c r="G10" s="128"/>
      <c r="H10" s="128"/>
      <c r="I10" s="128"/>
    </row>
    <row r="11" spans="3:9">
      <c r="C11" s="166" t="s">
        <v>192</v>
      </c>
      <c r="D11" s="166"/>
      <c r="E11" s="166"/>
      <c r="F11" s="166"/>
      <c r="G11" s="166"/>
      <c r="H11" s="166"/>
      <c r="I11" s="166"/>
    </row>
    <row r="12" spans="3:9">
      <c r="C12" s="165" t="s">
        <v>367</v>
      </c>
      <c r="D12" s="165"/>
      <c r="E12" s="165"/>
      <c r="F12" s="165"/>
      <c r="G12" s="165"/>
      <c r="H12" s="165"/>
      <c r="I12" s="165"/>
    </row>
    <row r="13" spans="3:9">
      <c r="C13" s="165" t="s">
        <v>193</v>
      </c>
      <c r="D13" s="165"/>
      <c r="E13" s="165"/>
      <c r="F13" s="165"/>
      <c r="G13" s="165"/>
      <c r="H13" s="165"/>
      <c r="I13" s="165"/>
    </row>
    <row r="14" spans="3:9">
      <c r="C14" s="165" t="s">
        <v>372</v>
      </c>
      <c r="D14" s="165"/>
      <c r="E14" s="165"/>
      <c r="F14" s="165"/>
      <c r="G14" s="165"/>
      <c r="H14" s="165"/>
      <c r="I14" s="165"/>
    </row>
    <row r="15" spans="3:9">
      <c r="C15" s="166" t="s">
        <v>194</v>
      </c>
      <c r="D15" s="166"/>
      <c r="E15" s="166"/>
      <c r="F15" s="166"/>
      <c r="G15" s="166"/>
      <c r="H15" s="166"/>
      <c r="I15" s="166"/>
    </row>
    <row r="16" spans="3:9">
      <c r="C16" s="165" t="s">
        <v>368</v>
      </c>
      <c r="D16" s="165"/>
      <c r="E16" s="165"/>
      <c r="F16" s="165"/>
      <c r="G16" s="165"/>
      <c r="H16" s="165"/>
      <c r="I16" s="165"/>
    </row>
    <row r="17" spans="3:9">
      <c r="C17" s="165" t="s">
        <v>195</v>
      </c>
      <c r="D17" s="165"/>
      <c r="E17" s="165"/>
      <c r="F17" s="165"/>
      <c r="G17" s="165"/>
      <c r="H17" s="165"/>
      <c r="I17" s="165"/>
    </row>
    <row r="18" spans="3:9">
      <c r="C18" s="165" t="s">
        <v>338</v>
      </c>
      <c r="D18" s="165"/>
      <c r="E18" s="165"/>
      <c r="F18" s="165"/>
      <c r="G18" s="165"/>
      <c r="H18" s="165"/>
      <c r="I18" s="165"/>
    </row>
  </sheetData>
  <mergeCells count="12">
    <mergeCell ref="C16:I16"/>
    <mergeCell ref="C17:I17"/>
    <mergeCell ref="C18:I18"/>
    <mergeCell ref="C4:I4"/>
    <mergeCell ref="C6:I6"/>
    <mergeCell ref="C9:I10"/>
    <mergeCell ref="C8:I8"/>
    <mergeCell ref="C11:I11"/>
    <mergeCell ref="C15:I15"/>
    <mergeCell ref="C12:I12"/>
    <mergeCell ref="C13:I13"/>
    <mergeCell ref="C14:I14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C1:L45"/>
  <sheetViews>
    <sheetView workbookViewId="0">
      <selection activeCell="E12" sqref="E12:L12"/>
    </sheetView>
  </sheetViews>
  <sheetFormatPr baseColWidth="10" defaultRowHeight="15"/>
  <cols>
    <col min="4" max="4" width="2.85546875" customWidth="1"/>
  </cols>
  <sheetData>
    <row r="1" spans="4:12" s="39" customFormat="1"/>
    <row r="2" spans="4:12" ht="15.75">
      <c r="D2" s="126" t="s">
        <v>196</v>
      </c>
      <c r="E2" s="126"/>
      <c r="F2" s="126"/>
      <c r="G2" s="126"/>
      <c r="H2" s="126"/>
      <c r="I2" s="126"/>
      <c r="J2" s="126"/>
      <c r="K2" s="126"/>
      <c r="L2" s="126"/>
    </row>
    <row r="3" spans="4:12" s="40" customFormat="1">
      <c r="D3" s="76"/>
      <c r="E3" s="76"/>
      <c r="F3" s="76"/>
      <c r="G3" s="76"/>
      <c r="H3" s="76"/>
      <c r="I3" s="76"/>
      <c r="J3" s="76"/>
      <c r="K3" s="76"/>
      <c r="L3" s="76"/>
    </row>
    <row r="4" spans="4:12" ht="15.75">
      <c r="D4" s="126" t="s">
        <v>127</v>
      </c>
      <c r="E4" s="126"/>
      <c r="F4" s="126"/>
      <c r="G4" s="126"/>
      <c r="H4" s="126"/>
      <c r="I4" s="126"/>
      <c r="J4" s="126"/>
      <c r="K4" s="126"/>
      <c r="L4" s="126"/>
    </row>
    <row r="5" spans="4:12" ht="15.75">
      <c r="D5" s="126" t="s">
        <v>128</v>
      </c>
      <c r="E5" s="126"/>
      <c r="F5" s="126"/>
      <c r="G5" s="126"/>
      <c r="H5" s="126"/>
      <c r="I5" s="126"/>
      <c r="J5" s="126"/>
      <c r="K5" s="126"/>
      <c r="L5" s="126"/>
    </row>
    <row r="6" spans="4:12" ht="15.75">
      <c r="D6" s="126" t="s">
        <v>129</v>
      </c>
      <c r="E6" s="126"/>
      <c r="F6" s="126"/>
      <c r="G6" s="126"/>
      <c r="H6" s="126"/>
      <c r="I6" s="126"/>
      <c r="J6" s="126"/>
      <c r="K6" s="126"/>
      <c r="L6" s="126"/>
    </row>
    <row r="7" spans="4:12">
      <c r="D7" s="76"/>
      <c r="E7" s="77"/>
      <c r="F7" s="77"/>
      <c r="G7" s="77"/>
      <c r="H7" s="77"/>
      <c r="I7" s="77"/>
      <c r="J7" s="77"/>
      <c r="K7" s="77"/>
      <c r="L7" s="77"/>
    </row>
    <row r="8" spans="4:12">
      <c r="D8" s="78"/>
      <c r="E8" s="167" t="s">
        <v>320</v>
      </c>
      <c r="F8" s="169"/>
      <c r="G8" s="169"/>
      <c r="H8" s="169"/>
      <c r="I8" s="169"/>
      <c r="J8" s="169"/>
      <c r="K8" s="169"/>
      <c r="L8" s="169"/>
    </row>
    <row r="9" spans="4:12">
      <c r="D9" s="33"/>
      <c r="E9" s="167" t="s">
        <v>130</v>
      </c>
      <c r="F9" s="168"/>
      <c r="G9" s="168"/>
      <c r="H9" s="168"/>
      <c r="I9" s="168"/>
      <c r="J9" s="168"/>
      <c r="K9" s="168"/>
      <c r="L9" s="168"/>
    </row>
    <row r="10" spans="4:12">
      <c r="D10" s="33"/>
      <c r="E10" s="167" t="s">
        <v>353</v>
      </c>
      <c r="F10" s="168"/>
      <c r="G10" s="168"/>
      <c r="H10" s="168"/>
      <c r="I10" s="168"/>
      <c r="J10" s="168"/>
      <c r="K10" s="168"/>
      <c r="L10" s="168"/>
    </row>
    <row r="11" spans="4:12">
      <c r="D11" s="33"/>
      <c r="E11" s="167" t="s">
        <v>369</v>
      </c>
      <c r="F11" s="168"/>
      <c r="G11" s="168"/>
      <c r="H11" s="168"/>
      <c r="I11" s="168"/>
      <c r="J11" s="168"/>
      <c r="K11" s="168"/>
      <c r="L11" s="168"/>
    </row>
    <row r="12" spans="4:12">
      <c r="D12" s="33"/>
      <c r="E12" s="167" t="s">
        <v>352</v>
      </c>
      <c r="F12" s="168"/>
      <c r="G12" s="168"/>
      <c r="H12" s="168"/>
      <c r="I12" s="168"/>
      <c r="J12" s="168"/>
      <c r="K12" s="168"/>
      <c r="L12" s="168"/>
    </row>
    <row r="13" spans="4:12">
      <c r="D13" s="33"/>
      <c r="E13" s="167" t="s">
        <v>354</v>
      </c>
      <c r="F13" s="168"/>
      <c r="G13" s="168"/>
      <c r="H13" s="168"/>
      <c r="I13" s="168"/>
      <c r="J13" s="168"/>
      <c r="K13" s="168"/>
      <c r="L13" s="168"/>
    </row>
    <row r="14" spans="4:12">
      <c r="D14" s="33"/>
      <c r="E14" s="167" t="s">
        <v>321</v>
      </c>
      <c r="F14" s="168"/>
      <c r="G14" s="168"/>
      <c r="H14" s="168"/>
      <c r="I14" s="168"/>
      <c r="J14" s="168"/>
      <c r="K14" s="168"/>
      <c r="L14" s="168"/>
    </row>
    <row r="15" spans="4:12">
      <c r="D15" s="21"/>
      <c r="E15" s="21"/>
      <c r="F15" s="21"/>
      <c r="G15" s="21"/>
      <c r="H15" s="21"/>
      <c r="I15" s="21"/>
      <c r="J15" s="21"/>
      <c r="K15" s="21"/>
      <c r="L15" s="21"/>
    </row>
    <row r="16" spans="4:12">
      <c r="D16" s="21"/>
      <c r="E16" s="21"/>
      <c r="F16" s="21"/>
      <c r="G16" s="21"/>
      <c r="H16" s="21"/>
      <c r="I16" s="21"/>
      <c r="J16" s="21"/>
      <c r="K16" s="21"/>
      <c r="L16" s="21"/>
    </row>
    <row r="17" spans="3:12">
      <c r="D17" s="21"/>
      <c r="E17" s="21"/>
      <c r="F17" s="21"/>
      <c r="G17" s="21"/>
      <c r="H17" s="21"/>
      <c r="I17" s="21"/>
      <c r="J17" s="21"/>
      <c r="K17" s="79">
        <v>3</v>
      </c>
      <c r="L17" s="21"/>
    </row>
    <row r="18" spans="3:12">
      <c r="C18" s="25"/>
      <c r="D18" s="21"/>
      <c r="E18" s="21"/>
      <c r="F18" s="21"/>
      <c r="G18" s="21"/>
      <c r="H18" s="21"/>
      <c r="I18" s="21"/>
      <c r="J18" s="21"/>
      <c r="K18" s="21"/>
      <c r="L18" s="21"/>
    </row>
    <row r="19" spans="3:12">
      <c r="D19" s="21"/>
      <c r="E19" s="80">
        <v>5</v>
      </c>
      <c r="F19" s="21"/>
      <c r="G19" s="21"/>
      <c r="H19" s="21"/>
      <c r="I19" s="21"/>
      <c r="J19" s="21"/>
      <c r="K19" s="79">
        <v>7</v>
      </c>
      <c r="L19" s="21"/>
    </row>
    <row r="20" spans="3:12">
      <c r="D20" s="21"/>
      <c r="E20" s="21"/>
      <c r="F20" s="21"/>
      <c r="G20" s="21"/>
      <c r="H20" s="21"/>
      <c r="I20" s="21"/>
      <c r="J20" s="21"/>
      <c r="K20" s="79">
        <v>1</v>
      </c>
      <c r="L20" s="21"/>
    </row>
    <row r="21" spans="3:12">
      <c r="D21" s="21"/>
      <c r="E21" s="21"/>
      <c r="F21" s="21"/>
      <c r="G21" s="21"/>
      <c r="H21" s="21"/>
      <c r="I21" s="21"/>
      <c r="J21" s="21"/>
      <c r="K21" s="21"/>
      <c r="L21" s="21"/>
    </row>
    <row r="22" spans="3:12">
      <c r="D22" s="21"/>
      <c r="E22" s="21"/>
      <c r="F22" s="21"/>
      <c r="G22" s="21"/>
      <c r="H22" s="21"/>
      <c r="I22" s="21"/>
      <c r="J22" s="21"/>
      <c r="K22" s="21"/>
      <c r="L22" s="21"/>
    </row>
    <row r="23" spans="3:12">
      <c r="D23" s="21"/>
      <c r="E23" s="21"/>
      <c r="F23" s="21"/>
      <c r="G23" s="21"/>
      <c r="H23" s="21"/>
      <c r="I23" s="21"/>
      <c r="J23" s="21"/>
      <c r="K23" s="79">
        <v>2</v>
      </c>
      <c r="L23" s="21"/>
    </row>
    <row r="24" spans="3:12">
      <c r="D24" s="21"/>
      <c r="E24" s="21"/>
      <c r="F24" s="21"/>
      <c r="G24" s="21"/>
      <c r="H24" s="21"/>
      <c r="I24" s="21"/>
      <c r="J24" s="21"/>
      <c r="K24" s="21"/>
      <c r="L24" s="21"/>
    </row>
    <row r="25" spans="3:12">
      <c r="D25" s="21"/>
      <c r="E25" s="21"/>
      <c r="F25" s="21"/>
      <c r="G25" s="21"/>
      <c r="H25" s="21"/>
      <c r="I25" s="21"/>
      <c r="J25" s="21"/>
      <c r="K25" s="21"/>
      <c r="L25" s="21"/>
    </row>
    <row r="26" spans="3:12">
      <c r="D26" s="21"/>
      <c r="E26" s="21"/>
      <c r="F26" s="21"/>
      <c r="G26" s="21"/>
      <c r="H26" s="21"/>
      <c r="I26" s="21"/>
      <c r="J26" s="21"/>
      <c r="K26" s="21"/>
      <c r="L26" s="21"/>
    </row>
    <row r="27" spans="3:12">
      <c r="D27" s="21"/>
      <c r="E27" s="21"/>
      <c r="F27" s="21"/>
      <c r="G27" s="21"/>
      <c r="H27" s="21"/>
      <c r="I27" s="21"/>
      <c r="J27" s="21"/>
      <c r="K27" s="79">
        <v>6</v>
      </c>
      <c r="L27" s="21"/>
    </row>
    <row r="28" spans="3:12">
      <c r="D28" s="21"/>
      <c r="E28" s="21"/>
      <c r="F28" s="21"/>
      <c r="G28" s="21"/>
      <c r="H28" s="21"/>
      <c r="I28" s="21"/>
      <c r="J28" s="21"/>
      <c r="K28" s="21"/>
      <c r="L28" s="21"/>
    </row>
    <row r="29" spans="3:12">
      <c r="D29" s="21"/>
      <c r="E29" s="21"/>
      <c r="F29" s="21"/>
      <c r="G29" s="21"/>
      <c r="H29" s="21"/>
      <c r="I29" s="21"/>
      <c r="J29" s="21"/>
      <c r="K29" s="21"/>
      <c r="L29" s="21"/>
    </row>
    <row r="30" spans="3:12">
      <c r="D30" s="21"/>
      <c r="E30" s="21"/>
      <c r="F30" s="21"/>
      <c r="G30" s="21"/>
      <c r="H30" s="21"/>
      <c r="I30" s="21"/>
      <c r="J30" s="21"/>
      <c r="K30" s="21"/>
      <c r="L30" s="21"/>
    </row>
    <row r="31" spans="3:12">
      <c r="D31" s="21"/>
      <c r="E31" s="21"/>
      <c r="F31" s="21"/>
      <c r="G31" s="21"/>
      <c r="H31" s="21"/>
      <c r="I31" s="21"/>
      <c r="J31" s="21"/>
      <c r="K31" s="21"/>
      <c r="L31" s="21"/>
    </row>
    <row r="32" spans="3:12">
      <c r="D32" s="21"/>
      <c r="E32" s="21"/>
      <c r="F32" s="21"/>
      <c r="G32" s="21"/>
      <c r="H32" s="21"/>
      <c r="I32" s="21"/>
      <c r="J32" s="21"/>
      <c r="K32" s="21"/>
      <c r="L32" s="21"/>
    </row>
    <row r="33" spans="4:12">
      <c r="D33" s="21"/>
      <c r="E33" s="21"/>
      <c r="F33" s="21"/>
      <c r="G33" s="21"/>
      <c r="H33" s="21"/>
      <c r="I33" s="21"/>
      <c r="J33" s="21"/>
      <c r="K33" s="21"/>
      <c r="L33" s="21"/>
    </row>
    <row r="34" spans="4:12">
      <c r="D34" s="21"/>
      <c r="E34" s="21"/>
      <c r="F34" s="21"/>
      <c r="G34" s="21"/>
      <c r="H34" s="21"/>
      <c r="I34" s="21"/>
      <c r="J34" s="21"/>
      <c r="K34" s="21"/>
      <c r="L34" s="21"/>
    </row>
    <row r="35" spans="4:12">
      <c r="D35" s="21"/>
      <c r="E35" s="21"/>
      <c r="F35" s="21"/>
      <c r="G35" s="21"/>
      <c r="H35" s="21"/>
      <c r="I35" s="21"/>
      <c r="J35" s="21"/>
      <c r="K35" s="21"/>
      <c r="L35" s="21"/>
    </row>
    <row r="36" spans="4:12">
      <c r="D36" s="21"/>
      <c r="E36" s="21"/>
      <c r="F36" s="21"/>
      <c r="G36" s="21"/>
      <c r="H36" s="21"/>
      <c r="I36" s="21"/>
      <c r="J36" s="21"/>
      <c r="K36" s="21"/>
      <c r="L36" s="21"/>
    </row>
    <row r="37" spans="4:12">
      <c r="D37" s="21"/>
      <c r="E37" s="21"/>
      <c r="F37" s="21"/>
      <c r="G37" s="21"/>
      <c r="H37" s="21"/>
      <c r="I37" s="21"/>
      <c r="J37" s="21"/>
      <c r="K37" s="21"/>
      <c r="L37" s="21"/>
    </row>
    <row r="38" spans="4:12">
      <c r="D38" s="21"/>
      <c r="E38" s="21"/>
      <c r="F38" s="21"/>
      <c r="G38" s="21"/>
      <c r="H38" s="21"/>
      <c r="I38" s="21"/>
      <c r="J38" s="21"/>
      <c r="K38" s="21"/>
      <c r="L38" s="21"/>
    </row>
    <row r="39" spans="4:12">
      <c r="D39" s="21"/>
      <c r="E39" s="21"/>
      <c r="F39" s="21"/>
      <c r="G39" s="21"/>
      <c r="H39" s="21"/>
      <c r="I39" s="21"/>
      <c r="J39" s="21"/>
      <c r="K39" s="21"/>
      <c r="L39" s="21"/>
    </row>
    <row r="40" spans="4:12">
      <c r="D40" s="21"/>
      <c r="E40" s="21"/>
      <c r="F40" s="21"/>
      <c r="G40" s="21"/>
      <c r="H40" s="21"/>
      <c r="I40" s="21"/>
      <c r="J40" s="21"/>
      <c r="K40" s="27">
        <v>4</v>
      </c>
      <c r="L40" s="21"/>
    </row>
    <row r="41" spans="4:12">
      <c r="D41" s="21"/>
      <c r="E41" s="21"/>
      <c r="F41" s="21"/>
      <c r="G41" s="21"/>
      <c r="H41" s="21"/>
      <c r="I41" s="21"/>
      <c r="J41" s="21"/>
      <c r="K41" s="21"/>
      <c r="L41" s="21"/>
    </row>
    <row r="42" spans="4:12">
      <c r="D42" s="21"/>
      <c r="E42" s="21"/>
      <c r="F42" s="21"/>
      <c r="G42" s="21"/>
      <c r="H42" s="21"/>
      <c r="I42" s="21"/>
      <c r="J42" s="21"/>
      <c r="K42" s="21"/>
      <c r="L42" s="21"/>
    </row>
    <row r="43" spans="4:12">
      <c r="D43" s="21"/>
      <c r="E43" s="21"/>
      <c r="F43" s="21"/>
      <c r="G43" s="21"/>
      <c r="H43" s="21"/>
      <c r="I43" s="21"/>
      <c r="J43" s="21"/>
      <c r="K43" s="21"/>
      <c r="L43" s="21"/>
    </row>
    <row r="44" spans="4:12">
      <c r="D44" s="21"/>
      <c r="E44" s="21"/>
      <c r="F44" s="21"/>
      <c r="G44" s="21"/>
      <c r="H44" s="21"/>
      <c r="I44" s="21"/>
      <c r="J44" s="21"/>
      <c r="K44" s="79"/>
      <c r="L44" s="21"/>
    </row>
    <row r="45" spans="4:12">
      <c r="D45" s="21"/>
      <c r="E45" s="21"/>
      <c r="F45" s="21"/>
      <c r="G45" s="21"/>
      <c r="H45" s="21"/>
      <c r="I45" s="21"/>
      <c r="J45" s="21"/>
      <c r="K45" s="21"/>
      <c r="L45" s="21"/>
    </row>
  </sheetData>
  <mergeCells count="11">
    <mergeCell ref="E14:L14"/>
    <mergeCell ref="D4:L4"/>
    <mergeCell ref="D5:L5"/>
    <mergeCell ref="D6:L6"/>
    <mergeCell ref="E8:L8"/>
    <mergeCell ref="E9:L9"/>
    <mergeCell ref="D2:L2"/>
    <mergeCell ref="E10:L10"/>
    <mergeCell ref="E11:L11"/>
    <mergeCell ref="E12:L12"/>
    <mergeCell ref="E13:L13"/>
  </mergeCells>
  <pageMargins left="0.70866141732283472" right="0.70866141732283472" top="0.74803149606299213" bottom="0.74803149606299213" header="0.31496062992125984" footer="0.31496062992125984"/>
  <pageSetup scale="85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B1:K21"/>
  <sheetViews>
    <sheetView workbookViewId="0">
      <selection activeCell="B1" sqref="B1:K21"/>
    </sheetView>
  </sheetViews>
  <sheetFormatPr baseColWidth="10" defaultRowHeight="15"/>
  <cols>
    <col min="2" max="2" width="41.42578125" customWidth="1"/>
    <col min="3" max="3" width="22" style="52" customWidth="1"/>
    <col min="4" max="4" width="10.28515625" style="39" customWidth="1"/>
    <col min="5" max="5" width="10" customWidth="1"/>
    <col min="6" max="6" width="11.28515625" customWidth="1"/>
    <col min="9" max="9" width="11.42578125" style="39"/>
    <col min="10" max="10" width="44.140625" bestFit="1" customWidth="1"/>
    <col min="11" max="11" width="21.7109375" bestFit="1" customWidth="1"/>
  </cols>
  <sheetData>
    <row r="1" spans="2:11" s="39" customFormat="1" ht="15.75">
      <c r="B1" s="126" t="s">
        <v>197</v>
      </c>
      <c r="C1" s="126"/>
      <c r="D1" s="126"/>
      <c r="E1" s="126"/>
      <c r="F1" s="126"/>
      <c r="G1" s="126"/>
      <c r="H1" s="126"/>
      <c r="I1" s="126"/>
      <c r="J1" s="126"/>
      <c r="K1" s="126"/>
    </row>
    <row r="2" spans="2:11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1" ht="15.75">
      <c r="B3" s="126" t="s">
        <v>323</v>
      </c>
      <c r="C3" s="126"/>
      <c r="D3" s="126"/>
      <c r="E3" s="126"/>
      <c r="F3" s="126"/>
      <c r="G3" s="126"/>
      <c r="H3" s="126"/>
      <c r="I3" s="126"/>
      <c r="J3" s="126"/>
      <c r="K3" s="126"/>
    </row>
    <row r="4" spans="2:11" s="41" customFormat="1" ht="15" customHeight="1">
      <c r="B4" s="127" t="s">
        <v>131</v>
      </c>
      <c r="C4" s="127" t="s">
        <v>218</v>
      </c>
      <c r="D4" s="173" t="s">
        <v>198</v>
      </c>
      <c r="E4" s="127" t="s">
        <v>322</v>
      </c>
      <c r="F4" s="127" t="s">
        <v>132</v>
      </c>
      <c r="G4" s="127" t="s">
        <v>133</v>
      </c>
      <c r="H4" s="127" t="s">
        <v>205</v>
      </c>
      <c r="I4" s="173" t="s">
        <v>212</v>
      </c>
      <c r="J4" s="127" t="s">
        <v>134</v>
      </c>
      <c r="K4" s="127" t="s">
        <v>135</v>
      </c>
    </row>
    <row r="5" spans="2:11">
      <c r="B5" s="127"/>
      <c r="C5" s="127"/>
      <c r="D5" s="174"/>
      <c r="E5" s="127"/>
      <c r="F5" s="127"/>
      <c r="G5" s="127"/>
      <c r="H5" s="127"/>
      <c r="I5" s="174"/>
      <c r="J5" s="127"/>
      <c r="K5" s="127"/>
    </row>
    <row r="6" spans="2:11">
      <c r="B6" s="127"/>
      <c r="C6" s="127"/>
      <c r="D6" s="175"/>
      <c r="E6" s="127"/>
      <c r="F6" s="127"/>
      <c r="G6" s="127"/>
      <c r="H6" s="127"/>
      <c r="I6" s="175"/>
      <c r="J6" s="127"/>
      <c r="K6" s="127"/>
    </row>
    <row r="7" spans="2:11">
      <c r="B7" s="131" t="s">
        <v>214</v>
      </c>
      <c r="C7" s="51" t="s">
        <v>225</v>
      </c>
      <c r="D7" s="131" t="s">
        <v>199</v>
      </c>
      <c r="E7" s="131">
        <v>2</v>
      </c>
      <c r="F7" s="131">
        <f>E7 * 3</f>
        <v>6</v>
      </c>
      <c r="G7" s="131" t="s">
        <v>255</v>
      </c>
      <c r="H7" s="131">
        <v>1.9</v>
      </c>
      <c r="I7" s="131">
        <f>E7 *H7</f>
        <v>3.8</v>
      </c>
      <c r="J7" s="131" t="s">
        <v>210</v>
      </c>
      <c r="K7" s="131" t="s">
        <v>253</v>
      </c>
    </row>
    <row r="8" spans="2:11" s="52" customFormat="1">
      <c r="B8" s="132"/>
      <c r="C8" s="32" t="s">
        <v>226</v>
      </c>
      <c r="D8" s="132"/>
      <c r="E8" s="132"/>
      <c r="F8" s="132"/>
      <c r="G8" s="132"/>
      <c r="H8" s="132"/>
      <c r="I8" s="132"/>
      <c r="J8" s="132"/>
      <c r="K8" s="132"/>
    </row>
    <row r="9" spans="2:11" s="52" customFormat="1">
      <c r="B9" s="133"/>
      <c r="C9" s="50" t="s">
        <v>227</v>
      </c>
      <c r="D9" s="133"/>
      <c r="E9" s="133"/>
      <c r="F9" s="133"/>
      <c r="G9" s="133"/>
      <c r="H9" s="133"/>
      <c r="I9" s="133"/>
      <c r="J9" s="133"/>
      <c r="K9" s="133"/>
    </row>
    <row r="10" spans="2:11">
      <c r="B10" s="170" t="s">
        <v>215</v>
      </c>
      <c r="C10" s="104" t="s">
        <v>219</v>
      </c>
      <c r="D10" s="170" t="s">
        <v>200</v>
      </c>
      <c r="E10" s="170">
        <v>495</v>
      </c>
      <c r="F10" s="170">
        <v>500</v>
      </c>
      <c r="G10" s="170" t="s">
        <v>255</v>
      </c>
      <c r="H10" s="170">
        <v>4</v>
      </c>
      <c r="I10" s="170">
        <f t="shared" ref="I10:I17" si="0">E10 *H10</f>
        <v>1980</v>
      </c>
      <c r="J10" s="170" t="s">
        <v>209</v>
      </c>
      <c r="K10" s="170" t="s">
        <v>253</v>
      </c>
    </row>
    <row r="11" spans="2:11" s="52" customFormat="1">
      <c r="B11" s="171"/>
      <c r="C11" s="104" t="s">
        <v>220</v>
      </c>
      <c r="D11" s="171"/>
      <c r="E11" s="171"/>
      <c r="F11" s="171"/>
      <c r="G11" s="171"/>
      <c r="H11" s="171"/>
      <c r="I11" s="171"/>
      <c r="J11" s="171"/>
      <c r="K11" s="171"/>
    </row>
    <row r="12" spans="2:11" s="52" customFormat="1">
      <c r="B12" s="172"/>
      <c r="C12" s="104" t="s">
        <v>221</v>
      </c>
      <c r="D12" s="172"/>
      <c r="E12" s="172"/>
      <c r="F12" s="172"/>
      <c r="G12" s="172"/>
      <c r="H12" s="172"/>
      <c r="I12" s="172"/>
      <c r="J12" s="172"/>
      <c r="K12" s="172"/>
    </row>
    <row r="13" spans="2:11">
      <c r="B13" s="131" t="s">
        <v>216</v>
      </c>
      <c r="C13" s="50" t="s">
        <v>222</v>
      </c>
      <c r="D13" s="131" t="s">
        <v>201</v>
      </c>
      <c r="E13" s="131">
        <v>247</v>
      </c>
      <c r="F13" s="131">
        <v>220</v>
      </c>
      <c r="G13" s="131" t="s">
        <v>255</v>
      </c>
      <c r="H13" s="131">
        <v>4</v>
      </c>
      <c r="I13" s="131">
        <f t="shared" si="0"/>
        <v>988</v>
      </c>
      <c r="J13" s="131" t="s">
        <v>206</v>
      </c>
      <c r="K13" s="131" t="s">
        <v>253</v>
      </c>
    </row>
    <row r="14" spans="2:11" s="52" customFormat="1">
      <c r="B14" s="133"/>
      <c r="C14" s="95" t="s">
        <v>326</v>
      </c>
      <c r="D14" s="133"/>
      <c r="E14" s="133"/>
      <c r="F14" s="133"/>
      <c r="G14" s="133"/>
      <c r="H14" s="133"/>
      <c r="I14" s="133"/>
      <c r="J14" s="133"/>
      <c r="K14" s="133"/>
    </row>
    <row r="15" spans="2:11">
      <c r="B15" s="50" t="s">
        <v>150</v>
      </c>
      <c r="C15" s="57" t="s">
        <v>262</v>
      </c>
      <c r="D15" s="38" t="s">
        <v>202</v>
      </c>
      <c r="E15" s="24">
        <v>3</v>
      </c>
      <c r="F15" s="24">
        <v>7</v>
      </c>
      <c r="G15" s="63" t="s">
        <v>288</v>
      </c>
      <c r="H15" s="24">
        <v>88.48</v>
      </c>
      <c r="I15" s="38">
        <f t="shared" si="0"/>
        <v>265.44</v>
      </c>
      <c r="J15" s="57" t="s">
        <v>257</v>
      </c>
      <c r="K15" s="57" t="s">
        <v>253</v>
      </c>
    </row>
    <row r="16" spans="2:11">
      <c r="B16" s="57" t="s">
        <v>252</v>
      </c>
      <c r="C16" s="50" t="s">
        <v>229</v>
      </c>
      <c r="D16" s="38" t="s">
        <v>203</v>
      </c>
      <c r="E16" s="24">
        <v>2</v>
      </c>
      <c r="F16" s="24">
        <v>2</v>
      </c>
      <c r="G16" s="57" t="s">
        <v>255</v>
      </c>
      <c r="H16" s="24">
        <v>85.61</v>
      </c>
      <c r="I16" s="38">
        <f t="shared" si="0"/>
        <v>171.22</v>
      </c>
      <c r="J16" s="38" t="s">
        <v>207</v>
      </c>
      <c r="K16" s="57" t="s">
        <v>254</v>
      </c>
    </row>
    <row r="17" spans="2:11">
      <c r="B17" s="24" t="s">
        <v>136</v>
      </c>
      <c r="C17" s="50" t="s">
        <v>224</v>
      </c>
      <c r="D17" s="38" t="s">
        <v>204</v>
      </c>
      <c r="E17" s="24">
        <v>5</v>
      </c>
      <c r="F17" s="24">
        <v>2</v>
      </c>
      <c r="G17" s="57" t="s">
        <v>256</v>
      </c>
      <c r="H17" s="24">
        <v>6.77</v>
      </c>
      <c r="I17" s="38">
        <f t="shared" si="0"/>
        <v>33.849999999999994</v>
      </c>
      <c r="J17" s="38" t="s">
        <v>208</v>
      </c>
      <c r="K17" s="24" t="s">
        <v>137</v>
      </c>
    </row>
    <row r="18" spans="2:11">
      <c r="B18" s="21"/>
      <c r="C18" s="21"/>
      <c r="D18" s="21"/>
      <c r="E18" s="21"/>
      <c r="F18" s="21"/>
      <c r="G18" s="89"/>
      <c r="H18" s="90" t="s">
        <v>261</v>
      </c>
      <c r="I18" s="90">
        <f>SUM(I7:I17)</f>
        <v>3442.31</v>
      </c>
      <c r="J18" s="21"/>
      <c r="K18" s="21"/>
    </row>
    <row r="19" spans="2:11">
      <c r="B19" s="21"/>
      <c r="C19" s="91" t="s">
        <v>258</v>
      </c>
      <c r="D19" s="169" t="s">
        <v>325</v>
      </c>
      <c r="E19" s="169"/>
      <c r="F19" s="169"/>
      <c r="G19" s="169"/>
      <c r="H19" s="21"/>
      <c r="I19" s="21"/>
      <c r="J19" s="21"/>
      <c r="K19" s="21"/>
    </row>
    <row r="20" spans="2:11">
      <c r="B20" s="21"/>
      <c r="C20" s="91" t="s">
        <v>259</v>
      </c>
      <c r="D20" s="169" t="s">
        <v>324</v>
      </c>
      <c r="E20" s="169"/>
      <c r="F20" s="169"/>
      <c r="G20" s="169"/>
      <c r="H20" s="21"/>
      <c r="I20" s="21"/>
      <c r="J20" s="21"/>
      <c r="K20" s="21"/>
    </row>
    <row r="21" spans="2:11">
      <c r="B21" s="21"/>
      <c r="C21" s="21"/>
      <c r="D21" s="169" t="s">
        <v>260</v>
      </c>
      <c r="E21" s="169"/>
      <c r="F21" s="169"/>
      <c r="G21" s="169"/>
      <c r="H21" s="21"/>
      <c r="I21" s="21"/>
      <c r="J21" s="21"/>
      <c r="K21" s="21"/>
    </row>
  </sheetData>
  <mergeCells count="42">
    <mergeCell ref="D20:G20"/>
    <mergeCell ref="D21:G21"/>
    <mergeCell ref="D19:G19"/>
    <mergeCell ref="B3:K3"/>
    <mergeCell ref="D4:D6"/>
    <mergeCell ref="I4:I6"/>
    <mergeCell ref="B7:B9"/>
    <mergeCell ref="B10:B12"/>
    <mergeCell ref="B13:B14"/>
    <mergeCell ref="D7:D9"/>
    <mergeCell ref="E7:E9"/>
    <mergeCell ref="D13:D14"/>
    <mergeCell ref="E13:E14"/>
    <mergeCell ref="K7:K9"/>
    <mergeCell ref="D10:D12"/>
    <mergeCell ref="E10:E12"/>
    <mergeCell ref="B1:K1"/>
    <mergeCell ref="J4:J6"/>
    <mergeCell ref="K4:K6"/>
    <mergeCell ref="B4:B6"/>
    <mergeCell ref="E4:E6"/>
    <mergeCell ref="F4:F6"/>
    <mergeCell ref="G4:G6"/>
    <mergeCell ref="H4:H6"/>
    <mergeCell ref="C4:C6"/>
    <mergeCell ref="K10:K12"/>
    <mergeCell ref="F7:F9"/>
    <mergeCell ref="G7:G9"/>
    <mergeCell ref="H7:H9"/>
    <mergeCell ref="I7:I9"/>
    <mergeCell ref="J7:J9"/>
    <mergeCell ref="F10:F12"/>
    <mergeCell ref="G10:G12"/>
    <mergeCell ref="H10:H12"/>
    <mergeCell ref="I10:I12"/>
    <mergeCell ref="J10:J12"/>
    <mergeCell ref="K13:K14"/>
    <mergeCell ref="F13:F14"/>
    <mergeCell ref="G13:G14"/>
    <mergeCell ref="H13:H14"/>
    <mergeCell ref="I13:I14"/>
    <mergeCell ref="J13:J14"/>
  </mergeCells>
  <printOptions horizontalCentered="1" verticalCentered="1"/>
  <pageMargins left="0.51181102362204722" right="0.51181102362204722" top="0.74803149606299213" bottom="0.74803149606299213" header="0.31496062992125984" footer="0.31496062992125984"/>
  <pageSetup scale="6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1:K42"/>
  <sheetViews>
    <sheetView workbookViewId="0">
      <selection activeCell="B1" sqref="B1:K42"/>
    </sheetView>
  </sheetViews>
  <sheetFormatPr baseColWidth="10" defaultRowHeight="15"/>
  <cols>
    <col min="9" max="9" width="1.85546875" customWidth="1"/>
    <col min="11" max="11" width="6.85546875" customWidth="1"/>
  </cols>
  <sheetData>
    <row r="1" spans="2:11" ht="15.75">
      <c r="B1" s="126" t="s">
        <v>213</v>
      </c>
      <c r="C1" s="126"/>
      <c r="D1" s="126"/>
      <c r="E1" s="126"/>
      <c r="F1" s="126"/>
      <c r="G1" s="126"/>
      <c r="H1" s="126"/>
      <c r="I1" s="126"/>
      <c r="J1" s="126"/>
      <c r="K1" s="126"/>
    </row>
    <row r="2" spans="2:11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1" ht="15.75">
      <c r="B3" s="126" t="s">
        <v>138</v>
      </c>
      <c r="C3" s="126"/>
      <c r="D3" s="126"/>
      <c r="E3" s="126"/>
      <c r="F3" s="126"/>
      <c r="G3" s="126"/>
      <c r="H3" s="126"/>
      <c r="I3" s="126"/>
      <c r="J3" s="126"/>
      <c r="K3" s="126"/>
    </row>
    <row r="4" spans="2:11"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2:11">
      <c r="B5" s="127" t="s">
        <v>139</v>
      </c>
      <c r="C5" s="127"/>
      <c r="D5" s="127"/>
      <c r="E5" s="127" t="s">
        <v>140</v>
      </c>
      <c r="F5" s="127"/>
      <c r="G5" s="127" t="s">
        <v>370</v>
      </c>
      <c r="H5" s="127"/>
      <c r="I5" s="127"/>
      <c r="J5" s="127" t="s">
        <v>374</v>
      </c>
      <c r="K5" s="127"/>
    </row>
    <row r="6" spans="2:11" ht="29.25" customHeight="1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2:11">
      <c r="B7" s="176" t="s">
        <v>371</v>
      </c>
      <c r="C7" s="191"/>
      <c r="D7" s="192"/>
      <c r="E7" s="32" t="s">
        <v>170</v>
      </c>
      <c r="F7" s="34"/>
      <c r="G7" s="176" t="s">
        <v>328</v>
      </c>
      <c r="H7" s="199"/>
      <c r="I7" s="177"/>
      <c r="J7" s="176" t="s">
        <v>375</v>
      </c>
      <c r="K7" s="177"/>
    </row>
    <row r="8" spans="2:11" ht="15" customHeight="1">
      <c r="B8" s="193"/>
      <c r="C8" s="194"/>
      <c r="D8" s="195"/>
      <c r="E8" s="30" t="s">
        <v>141</v>
      </c>
      <c r="F8" s="33"/>
      <c r="G8" s="178"/>
      <c r="H8" s="200"/>
      <c r="I8" s="179"/>
      <c r="J8" s="178"/>
      <c r="K8" s="179"/>
    </row>
    <row r="9" spans="2:11">
      <c r="B9" s="193"/>
      <c r="C9" s="194"/>
      <c r="D9" s="195"/>
      <c r="E9" s="30" t="s">
        <v>142</v>
      </c>
      <c r="F9" s="5"/>
      <c r="G9" s="178"/>
      <c r="H9" s="200"/>
      <c r="I9" s="179"/>
      <c r="J9" s="178"/>
      <c r="K9" s="179"/>
    </row>
    <row r="10" spans="2:11">
      <c r="B10" s="196"/>
      <c r="C10" s="197"/>
      <c r="D10" s="198"/>
      <c r="E10" s="30" t="s">
        <v>143</v>
      </c>
      <c r="F10" s="5"/>
      <c r="G10" s="180"/>
      <c r="H10" s="201"/>
      <c r="I10" s="181"/>
      <c r="J10" s="180"/>
      <c r="K10" s="181"/>
    </row>
    <row r="11" spans="2:11" ht="15" customHeight="1">
      <c r="B11" s="176" t="s">
        <v>171</v>
      </c>
      <c r="C11" s="191"/>
      <c r="D11" s="192"/>
      <c r="E11" s="32" t="s">
        <v>170</v>
      </c>
      <c r="F11" s="26"/>
      <c r="G11" s="176" t="s">
        <v>328</v>
      </c>
      <c r="H11" s="202"/>
      <c r="I11" s="203"/>
      <c r="J11" s="176" t="s">
        <v>375</v>
      </c>
      <c r="K11" s="177"/>
    </row>
    <row r="12" spans="2:11">
      <c r="B12" s="193"/>
      <c r="C12" s="194"/>
      <c r="D12" s="195"/>
      <c r="E12" s="30" t="s">
        <v>141</v>
      </c>
      <c r="F12" s="5"/>
      <c r="G12" s="204"/>
      <c r="H12" s="205"/>
      <c r="I12" s="206"/>
      <c r="J12" s="178"/>
      <c r="K12" s="179"/>
    </row>
    <row r="13" spans="2:11">
      <c r="B13" s="193"/>
      <c r="C13" s="194"/>
      <c r="D13" s="195"/>
      <c r="E13" s="30" t="s">
        <v>142</v>
      </c>
      <c r="F13" s="5"/>
      <c r="G13" s="204"/>
      <c r="H13" s="205"/>
      <c r="I13" s="206"/>
      <c r="J13" s="178"/>
      <c r="K13" s="179"/>
    </row>
    <row r="14" spans="2:11">
      <c r="B14" s="196"/>
      <c r="C14" s="197"/>
      <c r="D14" s="198"/>
      <c r="E14" s="30" t="s">
        <v>143</v>
      </c>
      <c r="F14" s="5"/>
      <c r="G14" s="207"/>
      <c r="H14" s="208"/>
      <c r="I14" s="209"/>
      <c r="J14" s="180"/>
      <c r="K14" s="181"/>
    </row>
    <row r="15" spans="2:11" ht="15" customHeight="1">
      <c r="B15" s="182" t="s">
        <v>172</v>
      </c>
      <c r="C15" s="183"/>
      <c r="D15" s="184"/>
      <c r="E15" s="106" t="s">
        <v>170</v>
      </c>
      <c r="F15" s="26"/>
      <c r="G15" s="182" t="s">
        <v>327</v>
      </c>
      <c r="H15" s="183"/>
      <c r="I15" s="184"/>
      <c r="J15" s="182" t="s">
        <v>375</v>
      </c>
      <c r="K15" s="184"/>
    </row>
    <row r="16" spans="2:11">
      <c r="B16" s="185"/>
      <c r="C16" s="186"/>
      <c r="D16" s="187"/>
      <c r="E16" s="30" t="s">
        <v>141</v>
      </c>
      <c r="F16" s="33"/>
      <c r="G16" s="185"/>
      <c r="H16" s="186"/>
      <c r="I16" s="187"/>
      <c r="J16" s="185"/>
      <c r="K16" s="187"/>
    </row>
    <row r="17" spans="2:11">
      <c r="B17" s="185"/>
      <c r="C17" s="186"/>
      <c r="D17" s="187"/>
      <c r="E17" s="30" t="s">
        <v>142</v>
      </c>
      <c r="F17" s="5"/>
      <c r="G17" s="185"/>
      <c r="H17" s="186"/>
      <c r="I17" s="187"/>
      <c r="J17" s="185"/>
      <c r="K17" s="187"/>
    </row>
    <row r="18" spans="2:11">
      <c r="B18" s="188"/>
      <c r="C18" s="189"/>
      <c r="D18" s="190"/>
      <c r="E18" s="30" t="s">
        <v>143</v>
      </c>
      <c r="F18" s="5"/>
      <c r="G18" s="188"/>
      <c r="H18" s="189"/>
      <c r="I18" s="190"/>
      <c r="J18" s="188"/>
      <c r="K18" s="190"/>
    </row>
    <row r="19" spans="2:11">
      <c r="B19" s="176" t="s">
        <v>173</v>
      </c>
      <c r="C19" s="191"/>
      <c r="D19" s="192"/>
      <c r="E19" s="32" t="s">
        <v>170</v>
      </c>
      <c r="F19" s="5"/>
      <c r="G19" s="176" t="s">
        <v>329</v>
      </c>
      <c r="H19" s="191"/>
      <c r="I19" s="192"/>
      <c r="J19" s="176" t="s">
        <v>373</v>
      </c>
      <c r="K19" s="192"/>
    </row>
    <row r="20" spans="2:11">
      <c r="B20" s="193"/>
      <c r="C20" s="194"/>
      <c r="D20" s="195"/>
      <c r="E20" s="30" t="s">
        <v>141</v>
      </c>
      <c r="F20" s="26"/>
      <c r="G20" s="193"/>
      <c r="H20" s="194"/>
      <c r="I20" s="195"/>
      <c r="J20" s="193"/>
      <c r="K20" s="195"/>
    </row>
    <row r="21" spans="2:11">
      <c r="B21" s="193"/>
      <c r="C21" s="194"/>
      <c r="D21" s="195"/>
      <c r="E21" s="30" t="s">
        <v>142</v>
      </c>
      <c r="F21" s="33"/>
      <c r="G21" s="193"/>
      <c r="H21" s="194"/>
      <c r="I21" s="195"/>
      <c r="J21" s="193"/>
      <c r="K21" s="195"/>
    </row>
    <row r="22" spans="2:11">
      <c r="B22" s="196"/>
      <c r="C22" s="197"/>
      <c r="D22" s="198"/>
      <c r="E22" s="30" t="s">
        <v>143</v>
      </c>
      <c r="F22" s="5"/>
      <c r="G22" s="196"/>
      <c r="H22" s="197"/>
      <c r="I22" s="198"/>
      <c r="J22" s="196"/>
      <c r="K22" s="198"/>
    </row>
    <row r="23" spans="2:11">
      <c r="B23" s="176" t="s">
        <v>174</v>
      </c>
      <c r="C23" s="191"/>
      <c r="D23" s="192"/>
      <c r="E23" s="32" t="s">
        <v>170</v>
      </c>
      <c r="F23" s="5"/>
      <c r="G23" s="176" t="s">
        <v>330</v>
      </c>
      <c r="H23" s="191"/>
      <c r="I23" s="192"/>
      <c r="J23" s="176" t="s">
        <v>373</v>
      </c>
      <c r="K23" s="192"/>
    </row>
    <row r="24" spans="2:11">
      <c r="B24" s="193"/>
      <c r="C24" s="194"/>
      <c r="D24" s="195"/>
      <c r="E24" s="30" t="s">
        <v>141</v>
      </c>
      <c r="F24" s="26"/>
      <c r="G24" s="193"/>
      <c r="H24" s="194"/>
      <c r="I24" s="195"/>
      <c r="J24" s="193"/>
      <c r="K24" s="195"/>
    </row>
    <row r="25" spans="2:11">
      <c r="B25" s="193"/>
      <c r="C25" s="194"/>
      <c r="D25" s="195"/>
      <c r="E25" s="30" t="s">
        <v>142</v>
      </c>
      <c r="F25" s="5"/>
      <c r="G25" s="193"/>
      <c r="H25" s="194"/>
      <c r="I25" s="195"/>
      <c r="J25" s="193"/>
      <c r="K25" s="195"/>
    </row>
    <row r="26" spans="2:11">
      <c r="B26" s="196"/>
      <c r="C26" s="197"/>
      <c r="D26" s="198"/>
      <c r="E26" s="30" t="s">
        <v>143</v>
      </c>
      <c r="F26" s="5"/>
      <c r="G26" s="196"/>
      <c r="H26" s="197"/>
      <c r="I26" s="198"/>
      <c r="J26" s="196"/>
      <c r="K26" s="198"/>
    </row>
    <row r="27" spans="2:11">
      <c r="B27" s="176" t="s">
        <v>65</v>
      </c>
      <c r="C27" s="191"/>
      <c r="D27" s="192"/>
      <c r="E27" s="32" t="s">
        <v>170</v>
      </c>
      <c r="F27" s="5"/>
      <c r="G27" s="176" t="s">
        <v>330</v>
      </c>
      <c r="H27" s="191"/>
      <c r="I27" s="192"/>
      <c r="J27" s="176" t="s">
        <v>373</v>
      </c>
      <c r="K27" s="192"/>
    </row>
    <row r="28" spans="2:11">
      <c r="B28" s="193"/>
      <c r="C28" s="194"/>
      <c r="D28" s="195"/>
      <c r="E28" s="30" t="s">
        <v>141</v>
      </c>
      <c r="F28" s="26"/>
      <c r="G28" s="193"/>
      <c r="H28" s="194"/>
      <c r="I28" s="195"/>
      <c r="J28" s="193"/>
      <c r="K28" s="195"/>
    </row>
    <row r="29" spans="2:11">
      <c r="B29" s="193"/>
      <c r="C29" s="194"/>
      <c r="D29" s="195"/>
      <c r="E29" s="30" t="s">
        <v>142</v>
      </c>
      <c r="F29" s="5"/>
      <c r="G29" s="193"/>
      <c r="H29" s="194"/>
      <c r="I29" s="195"/>
      <c r="J29" s="193"/>
      <c r="K29" s="195"/>
    </row>
    <row r="30" spans="2:11">
      <c r="B30" s="196"/>
      <c r="C30" s="197"/>
      <c r="D30" s="198"/>
      <c r="E30" s="30" t="s">
        <v>143</v>
      </c>
      <c r="F30" s="5"/>
      <c r="G30" s="196"/>
      <c r="H30" s="197"/>
      <c r="I30" s="198"/>
      <c r="J30" s="196"/>
      <c r="K30" s="198"/>
    </row>
    <row r="31" spans="2:11" ht="15" customHeight="1">
      <c r="B31" s="176" t="s">
        <v>291</v>
      </c>
      <c r="C31" s="191"/>
      <c r="D31" s="192"/>
      <c r="E31" s="32" t="s">
        <v>170</v>
      </c>
      <c r="F31" s="5"/>
      <c r="G31" s="176" t="s">
        <v>331</v>
      </c>
      <c r="H31" s="191"/>
      <c r="I31" s="192"/>
      <c r="J31" s="176" t="s">
        <v>375</v>
      </c>
      <c r="K31" s="177"/>
    </row>
    <row r="32" spans="2:11">
      <c r="B32" s="193"/>
      <c r="C32" s="194"/>
      <c r="D32" s="195"/>
      <c r="E32" s="30" t="s">
        <v>141</v>
      </c>
      <c r="F32" s="26"/>
      <c r="G32" s="193"/>
      <c r="H32" s="194"/>
      <c r="I32" s="195"/>
      <c r="J32" s="178"/>
      <c r="K32" s="179"/>
    </row>
    <row r="33" spans="2:11">
      <c r="B33" s="193"/>
      <c r="C33" s="194"/>
      <c r="D33" s="195"/>
      <c r="E33" s="30" t="s">
        <v>142</v>
      </c>
      <c r="F33" s="5"/>
      <c r="G33" s="193"/>
      <c r="H33" s="194"/>
      <c r="I33" s="195"/>
      <c r="J33" s="178"/>
      <c r="K33" s="179"/>
    </row>
    <row r="34" spans="2:11">
      <c r="B34" s="196"/>
      <c r="C34" s="197"/>
      <c r="D34" s="198"/>
      <c r="E34" s="30" t="s">
        <v>143</v>
      </c>
      <c r="F34" s="5"/>
      <c r="G34" s="196"/>
      <c r="H34" s="197"/>
      <c r="I34" s="198"/>
      <c r="J34" s="180"/>
      <c r="K34" s="181"/>
    </row>
    <row r="35" spans="2:11" ht="15" customHeight="1">
      <c r="B35" s="176" t="s">
        <v>178</v>
      </c>
      <c r="C35" s="191"/>
      <c r="D35" s="192"/>
      <c r="E35" s="32" t="s">
        <v>170</v>
      </c>
      <c r="F35" s="5"/>
      <c r="G35" s="176" t="s">
        <v>332</v>
      </c>
      <c r="H35" s="191"/>
      <c r="I35" s="192"/>
      <c r="J35" s="176" t="s">
        <v>373</v>
      </c>
      <c r="K35" s="192"/>
    </row>
    <row r="36" spans="2:11">
      <c r="B36" s="193"/>
      <c r="C36" s="194"/>
      <c r="D36" s="195"/>
      <c r="E36" s="30" t="s">
        <v>141</v>
      </c>
      <c r="F36" s="33"/>
      <c r="G36" s="193"/>
      <c r="H36" s="194"/>
      <c r="I36" s="195"/>
      <c r="J36" s="193"/>
      <c r="K36" s="195"/>
    </row>
    <row r="37" spans="2:11">
      <c r="B37" s="193"/>
      <c r="C37" s="194"/>
      <c r="D37" s="195"/>
      <c r="E37" s="30" t="s">
        <v>142</v>
      </c>
      <c r="F37" s="5"/>
      <c r="G37" s="193"/>
      <c r="H37" s="194"/>
      <c r="I37" s="195"/>
      <c r="J37" s="193"/>
      <c r="K37" s="195"/>
    </row>
    <row r="38" spans="2:11">
      <c r="B38" s="196"/>
      <c r="C38" s="197"/>
      <c r="D38" s="198"/>
      <c r="E38" s="30" t="s">
        <v>143</v>
      </c>
      <c r="F38" s="26"/>
      <c r="G38" s="196"/>
      <c r="H38" s="197"/>
      <c r="I38" s="198"/>
      <c r="J38" s="196"/>
      <c r="K38" s="198"/>
    </row>
    <row r="39" spans="2:11" ht="15" customHeight="1">
      <c r="B39" s="176" t="s">
        <v>181</v>
      </c>
      <c r="C39" s="191"/>
      <c r="D39" s="192"/>
      <c r="E39" s="32" t="s">
        <v>170</v>
      </c>
      <c r="F39" s="5"/>
      <c r="G39" s="176" t="s">
        <v>332</v>
      </c>
      <c r="H39" s="191"/>
      <c r="I39" s="192"/>
      <c r="J39" s="176" t="s">
        <v>373</v>
      </c>
      <c r="K39" s="192"/>
    </row>
    <row r="40" spans="2:11">
      <c r="B40" s="193"/>
      <c r="C40" s="194"/>
      <c r="D40" s="195"/>
      <c r="E40" s="30" t="s">
        <v>141</v>
      </c>
      <c r="F40" s="33"/>
      <c r="G40" s="193"/>
      <c r="H40" s="194"/>
      <c r="I40" s="195"/>
      <c r="J40" s="193"/>
      <c r="K40" s="195"/>
    </row>
    <row r="41" spans="2:11">
      <c r="B41" s="193"/>
      <c r="C41" s="194"/>
      <c r="D41" s="195"/>
      <c r="E41" s="30" t="s">
        <v>175</v>
      </c>
      <c r="F41" s="5"/>
      <c r="G41" s="193"/>
      <c r="H41" s="194"/>
      <c r="I41" s="195"/>
      <c r="J41" s="193"/>
      <c r="K41" s="195"/>
    </row>
    <row r="42" spans="2:11">
      <c r="B42" s="196"/>
      <c r="C42" s="197"/>
      <c r="D42" s="198"/>
      <c r="E42" s="30" t="s">
        <v>143</v>
      </c>
      <c r="F42" s="26"/>
      <c r="G42" s="196"/>
      <c r="H42" s="197"/>
      <c r="I42" s="198"/>
      <c r="J42" s="196"/>
      <c r="K42" s="198"/>
    </row>
  </sheetData>
  <mergeCells count="33">
    <mergeCell ref="B39:D42"/>
    <mergeCell ref="G39:I42"/>
    <mergeCell ref="J39:K42"/>
    <mergeCell ref="B31:D34"/>
    <mergeCell ref="G31:I34"/>
    <mergeCell ref="J31:K34"/>
    <mergeCell ref="B1:K1"/>
    <mergeCell ref="B35:D38"/>
    <mergeCell ref="G35:I38"/>
    <mergeCell ref="J35:K38"/>
    <mergeCell ref="B27:D30"/>
    <mergeCell ref="G27:I30"/>
    <mergeCell ref="J27:K30"/>
    <mergeCell ref="B23:D26"/>
    <mergeCell ref="G23:I26"/>
    <mergeCell ref="J23:K26"/>
    <mergeCell ref="B19:D22"/>
    <mergeCell ref="G19:I22"/>
    <mergeCell ref="J19:K22"/>
    <mergeCell ref="B3:K3"/>
    <mergeCell ref="B11:D14"/>
    <mergeCell ref="G11:I14"/>
    <mergeCell ref="J11:K14"/>
    <mergeCell ref="B15:D18"/>
    <mergeCell ref="G15:I18"/>
    <mergeCell ref="G5:I6"/>
    <mergeCell ref="J5:K6"/>
    <mergeCell ref="E5:F6"/>
    <mergeCell ref="B5:D6"/>
    <mergeCell ref="B7:D10"/>
    <mergeCell ref="G7:I10"/>
    <mergeCell ref="J7:K10"/>
    <mergeCell ref="J15:K18"/>
  </mergeCells>
  <pageMargins left="0.70866141732283472" right="0.70866141732283472" top="0.74803149606299213" bottom="0.74803149606299213" header="0.31496062992125984" footer="0.31496062992125984"/>
  <pageSetup scale="90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1:L11"/>
  <sheetViews>
    <sheetView workbookViewId="0">
      <selection activeCell="C26" sqref="C26"/>
    </sheetView>
  </sheetViews>
  <sheetFormatPr baseColWidth="10" defaultRowHeight="15"/>
  <cols>
    <col min="3" max="3" width="32.140625" bestFit="1" customWidth="1"/>
    <col min="4" max="4" width="12.140625" bestFit="1" customWidth="1"/>
    <col min="9" max="9" width="26.5703125" customWidth="1"/>
  </cols>
  <sheetData>
    <row r="1" spans="2:12">
      <c r="B1" s="158" t="s">
        <v>115</v>
      </c>
      <c r="C1" s="158"/>
      <c r="D1" s="158"/>
      <c r="E1" s="158"/>
    </row>
    <row r="2" spans="2:12">
      <c r="C2" s="83" t="s">
        <v>290</v>
      </c>
      <c r="D2" s="83" t="s">
        <v>110</v>
      </c>
      <c r="I2" s="158" t="s">
        <v>116</v>
      </c>
      <c r="J2" s="158"/>
      <c r="K2" s="158"/>
      <c r="L2" s="158"/>
    </row>
    <row r="3" spans="2:12">
      <c r="C3" s="95" t="s">
        <v>291</v>
      </c>
      <c r="D3" s="24">
        <v>37</v>
      </c>
    </row>
    <row r="4" spans="2:12" ht="18.75">
      <c r="C4" s="24" t="s">
        <v>112</v>
      </c>
      <c r="D4" s="24">
        <v>28</v>
      </c>
      <c r="E4" s="18">
        <f>65/D8</f>
        <v>0.61904761904761907</v>
      </c>
      <c r="I4" s="88" t="s">
        <v>117</v>
      </c>
      <c r="J4" s="88" t="s">
        <v>118</v>
      </c>
      <c r="K4" s="159" t="s">
        <v>119</v>
      </c>
      <c r="L4" s="159"/>
    </row>
    <row r="5" spans="2:12" ht="15" customHeight="1">
      <c r="C5" s="24" t="s">
        <v>121</v>
      </c>
      <c r="D5" s="24">
        <v>23</v>
      </c>
      <c r="E5" s="18"/>
      <c r="I5" s="128" t="s">
        <v>122</v>
      </c>
      <c r="J5" s="210">
        <v>0.61899999999999999</v>
      </c>
      <c r="K5" s="128" t="s">
        <v>124</v>
      </c>
      <c r="L5" s="128"/>
    </row>
    <row r="6" spans="2:12">
      <c r="C6" s="24" t="s">
        <v>113</v>
      </c>
      <c r="D6" s="24">
        <v>10</v>
      </c>
      <c r="E6" s="18">
        <f>33/D8</f>
        <v>0.31428571428571428</v>
      </c>
      <c r="I6" s="128"/>
      <c r="J6" s="128"/>
      <c r="K6" s="128"/>
      <c r="L6" s="128"/>
    </row>
    <row r="7" spans="2:12">
      <c r="C7" s="24" t="s">
        <v>114</v>
      </c>
      <c r="D7" s="24">
        <v>7</v>
      </c>
      <c r="I7" s="128"/>
      <c r="J7" s="128"/>
      <c r="K7" s="128"/>
      <c r="L7" s="128"/>
    </row>
    <row r="8" spans="2:12">
      <c r="D8">
        <f>SUM(D3:D7)</f>
        <v>105</v>
      </c>
      <c r="I8" s="128" t="s">
        <v>123</v>
      </c>
      <c r="J8" s="211">
        <v>0.31430000000000002</v>
      </c>
      <c r="K8" s="128" t="s">
        <v>125</v>
      </c>
      <c r="L8" s="128"/>
    </row>
    <row r="9" spans="2:12">
      <c r="I9" s="128"/>
      <c r="J9" s="124"/>
      <c r="K9" s="128"/>
      <c r="L9" s="128"/>
    </row>
    <row r="10" spans="2:12">
      <c r="I10" s="128"/>
      <c r="J10" s="124"/>
      <c r="K10" s="128"/>
      <c r="L10" s="128"/>
    </row>
    <row r="11" spans="2:12">
      <c r="I11" s="23" t="s">
        <v>126</v>
      </c>
      <c r="J11" s="20">
        <f>SUM(J5:J10)</f>
        <v>0.93330000000000002</v>
      </c>
      <c r="K11" s="27"/>
      <c r="L11" s="21"/>
    </row>
  </sheetData>
  <mergeCells count="9">
    <mergeCell ref="B1:E1"/>
    <mergeCell ref="I5:I7"/>
    <mergeCell ref="J5:J7"/>
    <mergeCell ref="I2:L2"/>
    <mergeCell ref="I8:I10"/>
    <mergeCell ref="J8:J10"/>
    <mergeCell ref="K5:L7"/>
    <mergeCell ref="K4:L4"/>
    <mergeCell ref="K8:L10"/>
  </mergeCells>
  <pageMargins left="0.7" right="0.7" top="0.75" bottom="0.75" header="0.3" footer="0.3"/>
  <pageSetup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B2:F16"/>
  <sheetViews>
    <sheetView workbookViewId="0">
      <selection activeCell="C16" sqref="C16"/>
    </sheetView>
  </sheetViews>
  <sheetFormatPr baseColWidth="10" defaultRowHeight="15"/>
  <cols>
    <col min="1" max="1" width="11.42578125" style="43"/>
    <col min="2" max="3" width="41.42578125" style="43" customWidth="1"/>
    <col min="4" max="4" width="13.140625" style="43" customWidth="1"/>
    <col min="5" max="5" width="13.28515625" style="43" customWidth="1"/>
    <col min="6" max="6" width="21.7109375" style="43" bestFit="1" customWidth="1"/>
    <col min="7" max="16384" width="11.42578125" style="43"/>
  </cols>
  <sheetData>
    <row r="2" spans="2:6">
      <c r="B2" s="166" t="s">
        <v>211</v>
      </c>
      <c r="C2" s="166"/>
      <c r="D2" s="166"/>
      <c r="E2" s="166"/>
      <c r="F2" s="166"/>
    </row>
    <row r="3" spans="2:6" s="41" customFormat="1" ht="15" customHeight="1">
      <c r="B3" s="216" t="s">
        <v>131</v>
      </c>
      <c r="C3" s="216" t="s">
        <v>218</v>
      </c>
      <c r="D3" s="216" t="s">
        <v>133</v>
      </c>
      <c r="E3" s="216" t="s">
        <v>205</v>
      </c>
      <c r="F3" s="216" t="s">
        <v>135</v>
      </c>
    </row>
    <row r="4" spans="2:6">
      <c r="B4" s="216"/>
      <c r="C4" s="216"/>
      <c r="D4" s="216"/>
      <c r="E4" s="216"/>
      <c r="F4" s="216"/>
    </row>
    <row r="5" spans="2:6">
      <c r="B5" s="216"/>
      <c r="C5" s="216"/>
      <c r="D5" s="216"/>
      <c r="E5" s="216"/>
      <c r="F5" s="216"/>
    </row>
    <row r="6" spans="2:6" s="46" customFormat="1">
      <c r="B6" s="129" t="s">
        <v>214</v>
      </c>
      <c r="C6" s="45" t="s">
        <v>225</v>
      </c>
      <c r="D6" s="213"/>
      <c r="E6" s="213"/>
      <c r="F6" s="213"/>
    </row>
    <row r="7" spans="2:6" s="46" customFormat="1">
      <c r="B7" s="212"/>
      <c r="C7" s="32" t="s">
        <v>226</v>
      </c>
      <c r="D7" s="214"/>
      <c r="E7" s="214"/>
      <c r="F7" s="214"/>
    </row>
    <row r="8" spans="2:6" ht="16.5" customHeight="1">
      <c r="B8" s="130"/>
      <c r="C8" s="44" t="s">
        <v>227</v>
      </c>
      <c r="D8" s="215"/>
      <c r="E8" s="215"/>
      <c r="F8" s="215"/>
    </row>
    <row r="9" spans="2:6" ht="24.95" customHeight="1">
      <c r="B9" s="128" t="s">
        <v>215</v>
      </c>
      <c r="C9" s="42" t="s">
        <v>219</v>
      </c>
      <c r="D9" s="124"/>
      <c r="E9" s="124"/>
      <c r="F9" s="124"/>
    </row>
    <row r="10" spans="2:6" ht="24.95" customHeight="1">
      <c r="B10" s="128"/>
      <c r="C10" s="42" t="s">
        <v>220</v>
      </c>
      <c r="D10" s="124"/>
      <c r="E10" s="124"/>
      <c r="F10" s="124"/>
    </row>
    <row r="11" spans="2:6" ht="24.95" customHeight="1">
      <c r="B11" s="128"/>
      <c r="C11" s="42" t="s">
        <v>221</v>
      </c>
      <c r="D11" s="124"/>
      <c r="E11" s="124"/>
      <c r="F11" s="124"/>
    </row>
    <row r="12" spans="2:6" ht="24.95" customHeight="1">
      <c r="B12" s="124" t="s">
        <v>216</v>
      </c>
      <c r="C12" s="42" t="s">
        <v>222</v>
      </c>
      <c r="D12" s="124"/>
      <c r="E12" s="124"/>
      <c r="F12" s="124"/>
    </row>
    <row r="13" spans="2:6" ht="24.95" customHeight="1">
      <c r="B13" s="124"/>
      <c r="C13" s="42" t="s">
        <v>223</v>
      </c>
      <c r="D13" s="124"/>
      <c r="E13" s="124"/>
      <c r="F13" s="124"/>
    </row>
    <row r="14" spans="2:6" ht="24.95" customHeight="1">
      <c r="B14" s="42" t="s">
        <v>150</v>
      </c>
      <c r="C14" s="44" t="s">
        <v>228</v>
      </c>
      <c r="D14" s="42"/>
      <c r="E14" s="42"/>
      <c r="F14" s="42"/>
    </row>
    <row r="15" spans="2:6" ht="24.95" customHeight="1">
      <c r="B15" s="42" t="s">
        <v>217</v>
      </c>
      <c r="C15" s="44" t="s">
        <v>229</v>
      </c>
      <c r="D15" s="42"/>
      <c r="E15" s="42"/>
      <c r="F15" s="42"/>
    </row>
    <row r="16" spans="2:6" ht="24.95" customHeight="1">
      <c r="B16" s="42" t="s">
        <v>136</v>
      </c>
      <c r="C16" s="42" t="s">
        <v>224</v>
      </c>
      <c r="D16" s="42"/>
      <c r="E16" s="42"/>
      <c r="F16" s="42"/>
    </row>
  </sheetData>
  <mergeCells count="18">
    <mergeCell ref="E9:E11"/>
    <mergeCell ref="F9:F11"/>
    <mergeCell ref="B12:B13"/>
    <mergeCell ref="D12:D13"/>
    <mergeCell ref="E12:E13"/>
    <mergeCell ref="F12:F13"/>
    <mergeCell ref="B9:B11"/>
    <mergeCell ref="D9:D11"/>
    <mergeCell ref="B2:F2"/>
    <mergeCell ref="B3:B5"/>
    <mergeCell ref="C3:C5"/>
    <mergeCell ref="D3:D5"/>
    <mergeCell ref="E3:E5"/>
    <mergeCell ref="B6:B8"/>
    <mergeCell ref="D6:D8"/>
    <mergeCell ref="E6:E8"/>
    <mergeCell ref="F6:F8"/>
    <mergeCell ref="F3:F5"/>
  </mergeCells>
  <printOptions horizontalCentered="1" verticalCentered="1"/>
  <pageMargins left="0.51181102362204722" right="0.51181102362204722" top="0.74803149606299213" bottom="0.74803149606299213" header="0.31496062992125984" footer="0.31496062992125984"/>
  <pageSetup scale="75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2:L38"/>
  <sheetViews>
    <sheetView workbookViewId="0">
      <selection activeCell="B3" sqref="B3:H9"/>
    </sheetView>
  </sheetViews>
  <sheetFormatPr baseColWidth="10" defaultRowHeight="15"/>
  <cols>
    <col min="2" max="2" width="13.85546875" bestFit="1" customWidth="1"/>
    <col min="3" max="3" width="10.7109375" customWidth="1"/>
    <col min="4" max="4" width="7.7109375" customWidth="1"/>
    <col min="5" max="5" width="12.85546875" customWidth="1"/>
    <col min="6" max="6" width="9.140625" customWidth="1"/>
    <col min="7" max="7" width="8.28515625" customWidth="1"/>
    <col min="8" max="8" width="8.85546875" customWidth="1"/>
    <col min="9" max="9" width="14.85546875" customWidth="1"/>
    <col min="11" max="11" width="12.42578125" customWidth="1"/>
  </cols>
  <sheetData>
    <row r="2" spans="1:12">
      <c r="A2" s="21"/>
      <c r="B2" s="21"/>
      <c r="C2" s="21"/>
      <c r="D2" s="21"/>
      <c r="E2" s="21"/>
      <c r="F2" s="21"/>
      <c r="G2" s="21"/>
      <c r="H2" s="21"/>
      <c r="I2" s="21"/>
    </row>
    <row r="3" spans="1:12">
      <c r="A3" s="21"/>
      <c r="B3" s="65"/>
      <c r="C3" s="218" t="s">
        <v>189</v>
      </c>
      <c r="D3" s="218"/>
      <c r="E3" s="218"/>
      <c r="F3" s="218"/>
      <c r="G3" s="218"/>
      <c r="H3" s="218"/>
      <c r="I3" s="64"/>
      <c r="J3" s="218" t="s">
        <v>109</v>
      </c>
      <c r="K3" s="218"/>
      <c r="L3" s="75" t="s">
        <v>110</v>
      </c>
    </row>
    <row r="4" spans="1:12">
      <c r="A4" s="21"/>
      <c r="B4" s="66"/>
      <c r="C4" s="219" t="s">
        <v>264</v>
      </c>
      <c r="D4" s="219" t="s">
        <v>265</v>
      </c>
      <c r="E4" s="219" t="s">
        <v>266</v>
      </c>
      <c r="F4" s="219" t="s">
        <v>267</v>
      </c>
      <c r="G4" s="219" t="s">
        <v>268</v>
      </c>
      <c r="H4" s="219" t="s">
        <v>269</v>
      </c>
      <c r="I4" s="21"/>
      <c r="J4" s="224" t="s">
        <v>111</v>
      </c>
      <c r="K4" s="224"/>
      <c r="L4" s="68">
        <v>37</v>
      </c>
    </row>
    <row r="5" spans="1:12">
      <c r="A5" s="21"/>
      <c r="B5" s="66"/>
      <c r="C5" s="219"/>
      <c r="D5" s="219"/>
      <c r="E5" s="219"/>
      <c r="F5" s="219"/>
      <c r="G5" s="219"/>
      <c r="H5" s="219"/>
      <c r="I5" s="21"/>
      <c r="J5" s="224" t="s">
        <v>112</v>
      </c>
      <c r="K5" s="224"/>
      <c r="L5" s="68">
        <v>28</v>
      </c>
    </row>
    <row r="6" spans="1:12">
      <c r="A6" s="21"/>
      <c r="B6" s="66"/>
      <c r="C6" s="219"/>
      <c r="D6" s="219"/>
      <c r="E6" s="219"/>
      <c r="F6" s="219"/>
      <c r="G6" s="219"/>
      <c r="H6" s="219"/>
      <c r="I6" s="21"/>
      <c r="J6" s="224" t="s">
        <v>121</v>
      </c>
      <c r="K6" s="224"/>
      <c r="L6" s="68">
        <v>23</v>
      </c>
    </row>
    <row r="7" spans="1:12">
      <c r="A7" s="21"/>
      <c r="B7" s="67" t="s">
        <v>97</v>
      </c>
      <c r="C7" s="68">
        <v>85</v>
      </c>
      <c r="D7" s="68">
        <v>170</v>
      </c>
      <c r="E7" s="68"/>
      <c r="F7" s="68"/>
      <c r="G7" s="68"/>
      <c r="H7" s="68"/>
      <c r="I7" s="21"/>
      <c r="J7" s="224" t="s">
        <v>113</v>
      </c>
      <c r="K7" s="224"/>
      <c r="L7" s="68">
        <v>10</v>
      </c>
    </row>
    <row r="8" spans="1:12">
      <c r="A8" s="21"/>
      <c r="B8" s="67" t="s">
        <v>98</v>
      </c>
      <c r="C8" s="68"/>
      <c r="D8" s="68"/>
      <c r="E8" s="68">
        <v>10</v>
      </c>
      <c r="F8" s="68">
        <v>30</v>
      </c>
      <c r="G8" s="68"/>
      <c r="H8" s="68"/>
      <c r="I8" s="21"/>
      <c r="J8" s="224" t="s">
        <v>114</v>
      </c>
      <c r="K8" s="224"/>
      <c r="L8" s="68">
        <v>7</v>
      </c>
    </row>
    <row r="9" spans="1:12">
      <c r="A9" s="21"/>
      <c r="B9" s="67" t="s">
        <v>99</v>
      </c>
      <c r="C9" s="68"/>
      <c r="D9" s="68"/>
      <c r="E9" s="68"/>
      <c r="F9" s="68"/>
      <c r="G9" s="68">
        <v>0</v>
      </c>
      <c r="H9" s="68">
        <v>0</v>
      </c>
      <c r="I9" s="21"/>
    </row>
    <row r="10" spans="1:12">
      <c r="A10" s="21"/>
      <c r="B10" s="21"/>
      <c r="C10" s="21"/>
      <c r="D10" s="21"/>
      <c r="E10" s="21"/>
      <c r="F10" s="21"/>
      <c r="G10" s="21"/>
      <c r="H10" s="21"/>
      <c r="I10" s="21"/>
    </row>
    <row r="11" spans="1:12">
      <c r="A11" s="21"/>
      <c r="B11" s="21"/>
      <c r="C11" s="21"/>
      <c r="D11" s="21"/>
      <c r="E11" s="21"/>
      <c r="F11" s="21"/>
      <c r="G11" s="21"/>
      <c r="H11" s="21"/>
      <c r="I11" s="21"/>
    </row>
    <row r="12" spans="1:12">
      <c r="A12" s="21"/>
      <c r="B12" s="21"/>
      <c r="C12" s="21"/>
      <c r="D12" s="21"/>
      <c r="E12" s="21"/>
      <c r="F12" s="21"/>
      <c r="G12" s="21"/>
      <c r="H12" s="21"/>
    </row>
    <row r="13" spans="1:12">
      <c r="A13" s="21"/>
      <c r="B13" s="21"/>
      <c r="C13" s="21"/>
      <c r="D13" s="21"/>
      <c r="E13" s="21"/>
      <c r="F13" s="21"/>
      <c r="G13" s="21"/>
      <c r="H13" s="21"/>
    </row>
    <row r="14" spans="1:12">
      <c r="B14" s="217" t="s">
        <v>231</v>
      </c>
      <c r="C14" s="217"/>
      <c r="D14" s="217"/>
      <c r="E14" s="217"/>
      <c r="F14" s="217"/>
      <c r="G14" s="21"/>
    </row>
    <row r="15" spans="1:12">
      <c r="B15" s="69"/>
      <c r="C15" s="69"/>
      <c r="D15" s="69"/>
      <c r="E15" s="112" t="s">
        <v>283</v>
      </c>
      <c r="F15" s="119"/>
      <c r="G15" s="21"/>
    </row>
    <row r="16" spans="1:12">
      <c r="B16" s="220" t="s">
        <v>270</v>
      </c>
      <c r="C16" s="220"/>
      <c r="D16" s="220"/>
      <c r="E16" s="59" t="s">
        <v>238</v>
      </c>
      <c r="F16" s="59">
        <v>720</v>
      </c>
      <c r="G16" s="21"/>
    </row>
    <row r="17" spans="2:7">
      <c r="B17" s="220" t="s">
        <v>271</v>
      </c>
      <c r="C17" s="220"/>
      <c r="D17" s="220"/>
      <c r="E17" s="59" t="s">
        <v>239</v>
      </c>
      <c r="F17" s="59">
        <v>115</v>
      </c>
      <c r="G17" s="21"/>
    </row>
    <row r="18" spans="2:7">
      <c r="B18" s="220" t="s">
        <v>272</v>
      </c>
      <c r="C18" s="220"/>
      <c r="D18" s="220"/>
      <c r="E18" s="59" t="s">
        <v>240</v>
      </c>
      <c r="F18" s="59">
        <v>605</v>
      </c>
      <c r="G18" s="21"/>
    </row>
    <row r="19" spans="2:7">
      <c r="B19" s="220" t="s">
        <v>273</v>
      </c>
      <c r="C19" s="220"/>
      <c r="D19" s="220"/>
      <c r="E19" s="59" t="s">
        <v>241</v>
      </c>
      <c r="F19" s="59">
        <v>180</v>
      </c>
      <c r="G19" s="21"/>
    </row>
    <row r="20" spans="2:7">
      <c r="B20" s="220" t="s">
        <v>274</v>
      </c>
      <c r="C20" s="220"/>
      <c r="D20" s="220"/>
      <c r="E20" s="59" t="s">
        <v>242</v>
      </c>
      <c r="F20" s="59">
        <v>425</v>
      </c>
      <c r="G20" s="21"/>
    </row>
    <row r="21" spans="2:7">
      <c r="B21" s="220" t="s">
        <v>275</v>
      </c>
      <c r="C21" s="220"/>
      <c r="D21" s="220"/>
      <c r="E21" s="59" t="s">
        <v>243</v>
      </c>
      <c r="F21" s="59">
        <v>0.7</v>
      </c>
      <c r="G21" s="21"/>
    </row>
    <row r="22" spans="2:7">
      <c r="B22" s="72"/>
      <c r="C22" s="70"/>
      <c r="D22" s="71"/>
      <c r="E22" s="60"/>
      <c r="F22" s="61"/>
      <c r="G22" s="21"/>
    </row>
    <row r="23" spans="2:7">
      <c r="B23" s="220" t="s">
        <v>276</v>
      </c>
      <c r="C23" s="220"/>
      <c r="D23" s="220"/>
      <c r="E23" s="59" t="s">
        <v>244</v>
      </c>
      <c r="F23" s="59">
        <v>2168.08</v>
      </c>
      <c r="G23" s="21"/>
    </row>
    <row r="24" spans="2:7">
      <c r="B24" s="220" t="s">
        <v>277</v>
      </c>
      <c r="C24" s="220"/>
      <c r="D24" s="220"/>
      <c r="E24" s="59" t="s">
        <v>245</v>
      </c>
      <c r="F24" s="59">
        <v>16.670000000000002</v>
      </c>
      <c r="G24" s="21"/>
    </row>
    <row r="25" spans="2:7">
      <c r="B25" s="220" t="s">
        <v>278</v>
      </c>
      <c r="C25" s="220"/>
      <c r="D25" s="220"/>
      <c r="E25" s="59" t="s">
        <v>246</v>
      </c>
      <c r="F25" s="59">
        <v>7084.75</v>
      </c>
      <c r="G25" s="21"/>
    </row>
    <row r="26" spans="2:7">
      <c r="B26" s="220" t="s">
        <v>279</v>
      </c>
      <c r="C26" s="220"/>
      <c r="D26" s="220"/>
      <c r="E26" s="59" t="s">
        <v>247</v>
      </c>
      <c r="F26" s="59">
        <v>0.31</v>
      </c>
      <c r="G26" s="21"/>
    </row>
    <row r="27" spans="2:7">
      <c r="B27" s="72"/>
      <c r="C27" s="70"/>
      <c r="D27" s="71"/>
      <c r="E27" s="61"/>
      <c r="F27" s="59"/>
      <c r="G27" s="21"/>
    </row>
    <row r="28" spans="2:7">
      <c r="B28" s="220" t="s">
        <v>280</v>
      </c>
      <c r="C28" s="220"/>
      <c r="D28" s="220"/>
      <c r="E28" s="59" t="s">
        <v>248</v>
      </c>
      <c r="F28" s="59">
        <v>0</v>
      </c>
      <c r="G28" s="21"/>
    </row>
    <row r="29" spans="2:7">
      <c r="B29" s="220" t="s">
        <v>281</v>
      </c>
      <c r="C29" s="220"/>
      <c r="D29" s="220"/>
      <c r="E29" s="59" t="s">
        <v>249</v>
      </c>
      <c r="F29" s="59">
        <v>1</v>
      </c>
      <c r="G29" s="21"/>
    </row>
    <row r="30" spans="2:7">
      <c r="B30" s="72"/>
      <c r="C30" s="70"/>
      <c r="D30" s="71"/>
      <c r="E30" s="61"/>
      <c r="F30" s="59"/>
      <c r="G30" s="21"/>
    </row>
    <row r="31" spans="2:7">
      <c r="B31" s="220" t="s">
        <v>282</v>
      </c>
      <c r="C31" s="220"/>
      <c r="D31" s="220"/>
      <c r="E31" s="59" t="s">
        <v>251</v>
      </c>
      <c r="F31" s="113">
        <v>0.215</v>
      </c>
      <c r="G31" s="21"/>
    </row>
    <row r="34" spans="3:4" ht="15.75" thickBot="1">
      <c r="C34" s="223" t="s">
        <v>284</v>
      </c>
      <c r="D34" s="223"/>
    </row>
    <row r="35" spans="3:4" ht="15.75" thickBot="1">
      <c r="C35" s="221" t="s">
        <v>265</v>
      </c>
      <c r="D35" s="222"/>
    </row>
    <row r="36" spans="3:4" ht="15.75" thickBot="1">
      <c r="C36" s="73" t="s">
        <v>285</v>
      </c>
      <c r="D36" s="74">
        <v>0.38240000000000002</v>
      </c>
    </row>
    <row r="37" spans="3:4" ht="15.75" thickBot="1">
      <c r="C37" s="73" t="s">
        <v>286</v>
      </c>
      <c r="D37" s="74">
        <v>0.26469999999999999</v>
      </c>
    </row>
    <row r="38" spans="3:4" ht="15.75" thickBot="1">
      <c r="C38" s="73" t="s">
        <v>217</v>
      </c>
      <c r="D38" s="74">
        <v>0.35289999999999999</v>
      </c>
    </row>
  </sheetData>
  <mergeCells count="29">
    <mergeCell ref="J4:K4"/>
    <mergeCell ref="J5:K5"/>
    <mergeCell ref="J6:K6"/>
    <mergeCell ref="J7:K7"/>
    <mergeCell ref="J8:K8"/>
    <mergeCell ref="J3:K3"/>
    <mergeCell ref="B28:D28"/>
    <mergeCell ref="B29:D29"/>
    <mergeCell ref="B31:D31"/>
    <mergeCell ref="C35:D35"/>
    <mergeCell ref="C34:D34"/>
    <mergeCell ref="B23:D23"/>
    <mergeCell ref="B24:D24"/>
    <mergeCell ref="B25:D25"/>
    <mergeCell ref="B26:D26"/>
    <mergeCell ref="B16:D16"/>
    <mergeCell ref="B17:D17"/>
    <mergeCell ref="B18:D18"/>
    <mergeCell ref="B19:D19"/>
    <mergeCell ref="B20:D20"/>
    <mergeCell ref="B21:D21"/>
    <mergeCell ref="B14:F14"/>
    <mergeCell ref="C3:H3"/>
    <mergeCell ref="C4:C6"/>
    <mergeCell ref="D4:D6"/>
    <mergeCell ref="E4:E6"/>
    <mergeCell ref="F4:F6"/>
    <mergeCell ref="G4:G6"/>
    <mergeCell ref="H4:H6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12</vt:i4>
      </vt:variant>
    </vt:vector>
  </HeadingPairs>
  <TitlesOfParts>
    <vt:vector size="26" baseType="lpstr">
      <vt:lpstr>Analisis de la condicion del eq</vt:lpstr>
      <vt:lpstr>tabla de clasificacion TPM</vt:lpstr>
      <vt:lpstr>Hoja de calificacion</vt:lpstr>
      <vt:lpstr>Record de oportunidades TPM</vt:lpstr>
      <vt:lpstr>Establecimiento de estandares</vt:lpstr>
      <vt:lpstr>Leccion de un punto</vt:lpstr>
      <vt:lpstr>OEE</vt:lpstr>
      <vt:lpstr>Implementacion para mejorar</vt:lpstr>
      <vt:lpstr>Diario TPM del operador</vt:lpstr>
      <vt:lpstr>L.critica de partes de repuesto</vt:lpstr>
      <vt:lpstr>Mantenimiento Planeado</vt:lpstr>
      <vt:lpstr>A. de la historia de fallas</vt:lpstr>
      <vt:lpstr>Partes de repuestos</vt:lpstr>
      <vt:lpstr>Cicyt</vt:lpstr>
      <vt:lpstr>'Analisis de la condicion del eq'!Área_de_impresión</vt:lpstr>
      <vt:lpstr>'Diario TPM del operador'!Área_de_impresión</vt:lpstr>
      <vt:lpstr>'Establecimiento de estandares'!Área_de_impresión</vt:lpstr>
      <vt:lpstr>'Hoja de calificacion'!Área_de_impresión</vt:lpstr>
      <vt:lpstr>'Implementacion para mejorar'!Área_de_impresión</vt:lpstr>
      <vt:lpstr>'L.critica de partes de repuesto'!Área_de_impresión</vt:lpstr>
      <vt:lpstr>'Leccion de un punto'!Área_de_impresión</vt:lpstr>
      <vt:lpstr>'Mantenimiento Planeado'!Área_de_impresión</vt:lpstr>
      <vt:lpstr>OEE!Área_de_impresión</vt:lpstr>
      <vt:lpstr>'Partes de repuestos'!Área_de_impresión</vt:lpstr>
      <vt:lpstr>'Record de oportunidades TPM'!Área_de_impresión</vt:lpstr>
      <vt:lpstr>'tabla de clasificacion TPM'!Área_de_impresión</vt:lpstr>
    </vt:vector>
  </TitlesOfParts>
  <Company>El equipo UNO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Familia Heredia</dc:creator>
  <cp:lastModifiedBy>Familia Heredia</cp:lastModifiedBy>
  <cp:lastPrinted>2009-01-26T14:08:23Z</cp:lastPrinted>
  <dcterms:created xsi:type="dcterms:W3CDTF">2008-09-12T03:36:10Z</dcterms:created>
  <dcterms:modified xsi:type="dcterms:W3CDTF">2009-01-26T14:18:33Z</dcterms:modified>
</cp:coreProperties>
</file>